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RNICE OFOSU BADU.DESKTOP-D6VA2HJ\Desktop\"/>
    </mc:Choice>
  </mc:AlternateContent>
  <bookViews>
    <workbookView xWindow="0" yWindow="0" windowWidth="23040" windowHeight="8808" tabRatio="797"/>
  </bookViews>
  <sheets>
    <sheet name="COVER " sheetId="31" r:id="rId1"/>
    <sheet name="symbols" sheetId="32" r:id="rId2"/>
    <sheet name="Contents" sheetId="33" r:id="rId3"/>
    <sheet name="NOTES" sheetId="37" r:id="rId4"/>
    <sheet name="Agriculture Performance" sheetId="1" r:id="rId5"/>
    <sheet name="Agric&amp;subsectors growth rate" sheetId="2" r:id="rId6"/>
    <sheet name="Crops_Prod_Area" sheetId="3" r:id="rId7"/>
    <sheet name="Crop_Region" sheetId="20" r:id="rId8"/>
    <sheet name="Cocoa production" sheetId="9" r:id="rId9"/>
    <sheet name="Fertilizers and Pesticides" sheetId="27" r:id="rId10"/>
    <sheet name="Fertilizer imports" sheetId="28" r:id="rId11"/>
    <sheet name="Livestock " sheetId="26" r:id="rId12"/>
    <sheet name="Total forest area" sheetId="12" r:id="rId13"/>
    <sheet name="Area of forest Reserves" sheetId="13" r:id="rId14"/>
    <sheet name="Timber" sheetId="29" r:id="rId15"/>
    <sheet name="Fish production" sheetId="7" r:id="rId16"/>
    <sheet name="Acquaculture" sheetId="21" r:id="rId17"/>
    <sheet name="Canoe1 fishing" sheetId="22" r:id="rId18"/>
    <sheet name="Inshore fishing" sheetId="23" r:id="rId19"/>
    <sheet name="Trawlers fishing" sheetId="24" r:id="rId20"/>
    <sheet name="Tuna vessels fishing" sheetId="25" r:id="rId21"/>
    <sheet name="imports-Agric" sheetId="30" r:id="rId22"/>
  </sheets>
  <externalReferences>
    <externalReference r:id="rId23"/>
    <externalReference r:id="rId24"/>
    <externalReference r:id="rId25"/>
    <externalReference r:id="rId26"/>
  </externalReferences>
  <definedNames>
    <definedName name="___SH2" localSheetId="1">#REF!</definedName>
    <definedName name="___SH2">#REF!</definedName>
    <definedName name="___SH2_2">#N/A</definedName>
    <definedName name="___SH2_3">#N/A</definedName>
    <definedName name="___SH2_4">#N/A</definedName>
    <definedName name="___SH2_5">#N/A</definedName>
    <definedName name="___xlnm.Print_Area">#N/A</definedName>
    <definedName name="___xlnm.Print_Area_1">"$#REF!.$A$1:$I$32"</definedName>
    <definedName name="___xlnm.Print_Area_2">"$#REF!.$A$1:$I$20"</definedName>
    <definedName name="___xlnm.Print_Area_3">"$#REF!.$A$1:$J$15"</definedName>
    <definedName name="___xlnm.Print_Area_4">#N/A</definedName>
    <definedName name="___xlnm.Print_Area_5">#N/A</definedName>
    <definedName name="___xlnm.Print_Titles">#N/A</definedName>
    <definedName name="___xlnm.Print_Titles_2">"$#REF!.$A$1:$AMJ$6"</definedName>
    <definedName name="___xlnm.Print_Titles_3">"$#REF!.$A$1:$AMJ$5"</definedName>
    <definedName name="___xlnm.Print_Titles_4">#N/A</definedName>
    <definedName name="___xlnm.Print_Titles_5">#N/A</definedName>
    <definedName name="__SH2" localSheetId="1">#REF!</definedName>
    <definedName name="__SH2">#REF!</definedName>
    <definedName name="__SH2_2">#N/A</definedName>
    <definedName name="__SH2_3">#N/A</definedName>
    <definedName name="__SH2_4">#N/A</definedName>
    <definedName name="__SH2_5">#N/A</definedName>
    <definedName name="__xlnm.Print_Area">#N/A</definedName>
    <definedName name="__xlnm.Print_Area_1">"$#REF!.$A$1:$I$32"</definedName>
    <definedName name="__xlnm.Print_Area_2">"$#REF!.$A$1:$I$20"</definedName>
    <definedName name="__xlnm.Print_Area_3">"$#REF!.$A$1:$J$15"</definedName>
    <definedName name="__xlnm.Print_Area_4">#N/A</definedName>
    <definedName name="__xlnm.Print_Area_5">#N/A</definedName>
    <definedName name="__xlnm.Print_Titles">#N/A</definedName>
    <definedName name="__xlnm.Print_Titles_2">"$#REF!.$A$1:$AMJ$6"</definedName>
    <definedName name="__xlnm.Print_Titles_3">"$#REF!.$A$1:$AMJ$5"</definedName>
    <definedName name="__xlnm.Print_Titles_4">#N/A</definedName>
    <definedName name="__xlnm.Print_Titles_5">#N/A</definedName>
    <definedName name="_1__123Graph_AChart_1A" hidden="1">[1]Graphs!$B$4:$M$4</definedName>
    <definedName name="_10__123Graph_CChart_2A" hidden="1">[1]Graphs!$O$6:$Z$6</definedName>
    <definedName name="_11__123Graph_CChart_3A" hidden="1">[1]Graphs!$AC$6:$AN$6</definedName>
    <definedName name="_12__123Graph_DChart_1A" hidden="1">[1]Graphs!$B$7:$M$7</definedName>
    <definedName name="_13__123Graph_DChart_2A" hidden="1">[1]Graphs!$O$7:$Z$7</definedName>
    <definedName name="_14__123Graph_DChart_3A" hidden="1">[1]Graphs!$AC$7:$AN$7</definedName>
    <definedName name="_15__123Graph_EChart_1A" hidden="1">[1]Graphs!$B$8:$M$8</definedName>
    <definedName name="_16__123Graph_EChart_2A" hidden="1">[1]Graphs!$O$8:$Z$8</definedName>
    <definedName name="_17__123Graph_EChart_3A" hidden="1">[1]Graphs!$AC$8:$AN$8</definedName>
    <definedName name="_18__123Graph_FChart_1A" hidden="1">[1]Graphs!$B$9:$M$9</definedName>
    <definedName name="_19__123Graph_FChart_2A" hidden="1">[1]Graphs!$O$9:$Z$9</definedName>
    <definedName name="_2__123Graph_AChart_2A" hidden="1">[1]Graphs!$O$4:$Z$4</definedName>
    <definedName name="_20__123Graph_FChart_3A" hidden="1">[1]Graphs!$AC$9:$AN$9</definedName>
    <definedName name="_21__123Graph_XChart_1A" hidden="1">[1]Graphs!$B$3:$M$3</definedName>
    <definedName name="_22__123Graph_XChart_2A" hidden="1">[1]Graphs!$O$3:$W$3</definedName>
    <definedName name="_23__123Graph_XChart_3A" hidden="1">[1]Graphs!$AC$3:$AN$3</definedName>
    <definedName name="_3__123Graph_AChart_3A" hidden="1">[1]Graphs!$AC$4:$AN$4</definedName>
    <definedName name="_4__123Graph_AChart_4B" hidden="1">[1]Charts!$B$10:$B$14</definedName>
    <definedName name="_5__123Graph_AChart_5H" hidden="1">'[1]4QR2000'!$D$46:$D$50</definedName>
    <definedName name="_6__123Graph_BChart_1A" hidden="1">[1]Graphs!$B$5:$M$5</definedName>
    <definedName name="_7__123Graph_BChart_2A" hidden="1">[1]Graphs!$O$5:$Z$5</definedName>
    <definedName name="_8__123Graph_BChart_3A" hidden="1">[1]Graphs!$AC$5:$AN$5</definedName>
    <definedName name="_9__123Graph_CChart_1A" hidden="1">[1]Graphs!$B$6:$M$6</definedName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Order1" hidden="1">255</definedName>
    <definedName name="_Regression_Out" localSheetId="1" hidden="1">#REF!</definedName>
    <definedName name="_Regression_Out" hidden="1">#REF!</definedName>
    <definedName name="_Regression_X" localSheetId="1" hidden="1">#REF!</definedName>
    <definedName name="_Regression_X" hidden="1">#REF!</definedName>
    <definedName name="_Regression_Y" localSheetId="1" hidden="1">#REF!</definedName>
    <definedName name="_Regression_Y" hidden="1">#REF!</definedName>
    <definedName name="_SH2" localSheetId="1">#REF!</definedName>
    <definedName name="_SH2">#REF!</definedName>
    <definedName name="_SH2_2">#N/A</definedName>
    <definedName name="_SH2_3">#N/A</definedName>
    <definedName name="_SH2_4">#N/A</definedName>
    <definedName name="_SH2_5">#N/A</definedName>
    <definedName name="_Sort" localSheetId="1" hidden="1">#REF!</definedName>
    <definedName name="_Sort" hidden="1">#REF!</definedName>
    <definedName name="_Toc527451355" localSheetId="15">'Fish production'!#REF!</definedName>
    <definedName name="_Toc527451538" localSheetId="4">'Agriculture Performance'!$B$1</definedName>
    <definedName name="_Toc527451546" localSheetId="15">'Fish production'!#REF!</definedName>
    <definedName name="_Toc527451550" localSheetId="8">'Cocoa production'!#REF!</definedName>
    <definedName name="a" localSheetId="1">#REF!</definedName>
    <definedName name="a">#REF!</definedName>
    <definedName name="a_2">#N/A</definedName>
    <definedName name="a_3">#N/A</definedName>
    <definedName name="a_4">#N/A</definedName>
    <definedName name="a_5">#N/A</definedName>
    <definedName name="Address" localSheetId="1">#REF!</definedName>
    <definedName name="Address">#REF!</definedName>
    <definedName name="Address_2">#N/A</definedName>
    <definedName name="Address_3">#N/A</definedName>
    <definedName name="Address_4">#N/A</definedName>
    <definedName name="Address_5">#N/A</definedName>
    <definedName name="all" localSheetId="1">#REF!</definedName>
    <definedName name="all">#REF!</definedName>
    <definedName name="all_2">#N/A</definedName>
    <definedName name="all_3">#N/A</definedName>
    <definedName name="all_4">#N/A</definedName>
    <definedName name="all_5">#N/A</definedName>
    <definedName name="b">#REF!</definedName>
    <definedName name="b_3">#N/A</definedName>
    <definedName name="City" localSheetId="1">#REF!</definedName>
    <definedName name="City">#REF!</definedName>
    <definedName name="City_2">#N/A</definedName>
    <definedName name="City_3">#N/A</definedName>
    <definedName name="City_4">#N/A</definedName>
    <definedName name="City_5">#N/A</definedName>
    <definedName name="Code" localSheetId="1" hidden="1">#REF!</definedName>
    <definedName name="Code" hidden="1">#REF!</definedName>
    <definedName name="Company" localSheetId="1">#REF!</definedName>
    <definedName name="Company">#REF!</definedName>
    <definedName name="Company_2">#N/A</definedName>
    <definedName name="Company_3">#N/A</definedName>
    <definedName name="Company_4">#N/A</definedName>
    <definedName name="Company_5">#N/A</definedName>
    <definedName name="Country" localSheetId="1">#REF!</definedName>
    <definedName name="Country">#REF!</definedName>
    <definedName name="Country_2">#N/A</definedName>
    <definedName name="Country_3">#N/A</definedName>
    <definedName name="Country_4">#N/A</definedName>
    <definedName name="Country_5">#N/A</definedName>
    <definedName name="d" hidden="1">#REF!</definedName>
    <definedName name="data" localSheetId="1">#REF!</definedName>
    <definedName name="data">#REF!</definedName>
    <definedName name="data_2">#N/A</definedName>
    <definedName name="data_3">#N/A</definedName>
    <definedName name="data_4">#N/A</definedName>
    <definedName name="data_5">#N/A</definedName>
    <definedName name="data1" localSheetId="1" hidden="1">#REF!</definedName>
    <definedName name="data1" hidden="1">#REF!</definedName>
    <definedName name="data2" localSheetId="1" hidden="1">#REF!</definedName>
    <definedName name="data2" hidden="1">#REF!</definedName>
    <definedName name="data3" localSheetId="1" hidden="1">#REF!</definedName>
    <definedName name="data3" hidden="1">#REF!</definedName>
    <definedName name="day">#REF!</definedName>
    <definedName name="DEPOSIT" localSheetId="1">#REF!</definedName>
    <definedName name="DEPOSIT">#REF!</definedName>
    <definedName name="DEPOSIT_2">#N/A</definedName>
    <definedName name="DEPOSIT_3">#N/A</definedName>
    <definedName name="DEPOSIT_4">#N/A</definedName>
    <definedName name="DEPOSIT_5">#N/A</definedName>
    <definedName name="diff" localSheetId="1">#REF!</definedName>
    <definedName name="diff">#REF!</definedName>
    <definedName name="diff_2">#N/A</definedName>
    <definedName name="diff_3">#N/A</definedName>
    <definedName name="diff_4">#N/A</definedName>
    <definedName name="diff_5">#N/A</definedName>
    <definedName name="Discount" localSheetId="1" hidden="1">#REF!</definedName>
    <definedName name="Discount" hidden="1">#REF!</definedName>
    <definedName name="display_area_2" localSheetId="1" hidden="1">#REF!</definedName>
    <definedName name="display_area_2" hidden="1">#REF!</definedName>
    <definedName name="Email" localSheetId="1">#REF!</definedName>
    <definedName name="Email">#REF!</definedName>
    <definedName name="Email_2">#N/A</definedName>
    <definedName name="Email_3">#N/A</definedName>
    <definedName name="Email_4">#N/A</definedName>
    <definedName name="Email_5">#N/A</definedName>
    <definedName name="ext" localSheetId="1">#REF!</definedName>
    <definedName name="ext">#REF!</definedName>
    <definedName name="ext_2">#N/A</definedName>
    <definedName name="ext_3">#N/A</definedName>
    <definedName name="ext_4">#N/A</definedName>
    <definedName name="ext_5">#N/A</definedName>
    <definedName name="Fax" localSheetId="1">#REF!</definedName>
    <definedName name="Fax">#REF!</definedName>
    <definedName name="Fax_2">#N/A</definedName>
    <definedName name="Fax_3">#N/A</definedName>
    <definedName name="Fax_4">#N/A</definedName>
    <definedName name="Fax_5">#N/A</definedName>
    <definedName name="FCode" localSheetId="1" hidden="1">#REF!</definedName>
    <definedName name="FCode" hidden="1">#REF!</definedName>
    <definedName name="FIFTYLARGE" localSheetId="1">#REF!</definedName>
    <definedName name="FIFTYLARGE">#REF!</definedName>
    <definedName name="FIFTYLARGE_2">#N/A</definedName>
    <definedName name="FIFTYLARGE_3">#N/A</definedName>
    <definedName name="FIFTYLARGE_4">#N/A</definedName>
    <definedName name="FIFTYLARGE_5">#N/A</definedName>
    <definedName name="fr" localSheetId="1">#REF!</definedName>
    <definedName name="fr">#REF!</definedName>
    <definedName name="fr_2">#N/A</definedName>
    <definedName name="fr_3">#N/A</definedName>
    <definedName name="fr_4">#N/A</definedName>
    <definedName name="fr_5">#N/A</definedName>
    <definedName name="HiddenRows" localSheetId="1" hidden="1">#REF!</definedName>
    <definedName name="HiddenRows" hidden="1">#REF!</definedName>
    <definedName name="kafui" localSheetId="1">#REF!</definedName>
    <definedName name="kafui">#REF!</definedName>
    <definedName name="kafui_2">#N/A</definedName>
    <definedName name="kafui_3">#N/A</definedName>
    <definedName name="kafui_4">#N/A</definedName>
    <definedName name="kafui_5">#N/A</definedName>
    <definedName name="latest1998" localSheetId="1">#REF!</definedName>
    <definedName name="latest1998">#REF!</definedName>
    <definedName name="latest1998_2">#N/A</definedName>
    <definedName name="latest1998_3">#N/A</definedName>
    <definedName name="latest1998_4">#N/A</definedName>
    <definedName name="latest1998_5">#N/A</definedName>
    <definedName name="LOANS" localSheetId="1">#REF!</definedName>
    <definedName name="LOANS">#REF!</definedName>
    <definedName name="LOANS_2">#N/A</definedName>
    <definedName name="LOANS_3">#N/A</definedName>
    <definedName name="LOANS_4">#N/A</definedName>
    <definedName name="LOANS_5">#N/A</definedName>
    <definedName name="mar">#REF!</definedName>
    <definedName name="Name" localSheetId="1">#REF!</definedName>
    <definedName name="Name">#REF!</definedName>
    <definedName name="Name_2">#N/A</definedName>
    <definedName name="Name_3">#N/A</definedName>
    <definedName name="Name_4">#N/A</definedName>
    <definedName name="Name_5">#N/A</definedName>
    <definedName name="New">#REF!</definedName>
    <definedName name="OrderTable" localSheetId="1" hidden="1">#REF!</definedName>
    <definedName name="OrderTable" hidden="1">#REF!</definedName>
    <definedName name="OWNERSHIP" localSheetId="1">#REF!</definedName>
    <definedName name="OWNERSHIP">#REF!</definedName>
    <definedName name="OWNERSHIP_2">#N/A</definedName>
    <definedName name="OWNERSHIP_3">#N/A</definedName>
    <definedName name="OWNERSHIP_4">#N/A</definedName>
    <definedName name="OWNERSHIP_5">#N/A</definedName>
    <definedName name="Phone" localSheetId="1">#REF!</definedName>
    <definedName name="Phone">#REF!</definedName>
    <definedName name="Phone_2">#N/A</definedName>
    <definedName name="Phone_3">#N/A</definedName>
    <definedName name="Phone_4">#N/A</definedName>
    <definedName name="Phone_5">#N/A</definedName>
    <definedName name="print" localSheetId="1">#REF!</definedName>
    <definedName name="print">#REF!</definedName>
    <definedName name="print_2">#N/A</definedName>
    <definedName name="print_3">#N/A</definedName>
    <definedName name="print_4">#N/A</definedName>
    <definedName name="print_5">#N/A</definedName>
    <definedName name="_xlnm.Print_Area" localSheetId="2">Contents!$B$1:$B$47</definedName>
    <definedName name="_xlnm.Print_Area" localSheetId="0">'COVER '!$A$1:$I$23</definedName>
    <definedName name="_xlnm.Print_Area" localSheetId="1">symbols!$A$1:$C$39</definedName>
    <definedName name="_xlnm.Print_Area">#REF!</definedName>
    <definedName name="PRINT_AREA_MI" localSheetId="1">#REF!</definedName>
    <definedName name="PRINT_AREA_MI">#REF!</definedName>
    <definedName name="PRINT_AREA_MI_2">#N/A</definedName>
    <definedName name="PRINT_AREA_MI_3">#N/A</definedName>
    <definedName name="PRINT_AREA_MI_4">#N/A</definedName>
    <definedName name="PRINT_AREA_MI_5">#N/A</definedName>
    <definedName name="Print_Areaq56" localSheetId="1">#REF!</definedName>
    <definedName name="Print_Areaq56">#REF!</definedName>
    <definedName name="Print_Areaq56_2">#N/A</definedName>
    <definedName name="Print_Areaq56_3">#N/A</definedName>
    <definedName name="Print_Areaq56_4">#N/A</definedName>
    <definedName name="Print_Areaq56_5">#N/A</definedName>
    <definedName name="_xlnm.Print_Titles">#REF!</definedName>
    <definedName name="PRINT_TITLES_MI" localSheetId="1">#REF!</definedName>
    <definedName name="PRINT_TITLES_MI">#REF!</definedName>
    <definedName name="PRINT_TITLES_MI_2">#N/A</definedName>
    <definedName name="PRINT_TITLES_MI_3">#N/A</definedName>
    <definedName name="PRINT_TITLES_MI_4">#N/A</definedName>
    <definedName name="PRINT_TITLES_MI_5">#N/A</definedName>
    <definedName name="Printing" localSheetId="1">#REF!</definedName>
    <definedName name="Printing">#REF!</definedName>
    <definedName name="Printing_2">#N/A</definedName>
    <definedName name="Printing_3">#N/A</definedName>
    <definedName name="Printing_4">#N/A</definedName>
    <definedName name="Printing_5">#N/A</definedName>
    <definedName name="ProdForm" localSheetId="1" hidden="1">#REF!</definedName>
    <definedName name="ProdForm" hidden="1">#REF!</definedName>
    <definedName name="Product" localSheetId="1" hidden="1">#REF!</definedName>
    <definedName name="Product" hidden="1">#REF!</definedName>
    <definedName name="qr" localSheetId="1">'[2]Selected Indicators '!#REF!</definedName>
    <definedName name="qr">'[2]Selected Indicators '!#REF!</definedName>
    <definedName name="qr_3">#N/A</definedName>
    <definedName name="qw" localSheetId="1">'[2]Selected Indicators '!#REF!</definedName>
    <definedName name="qw">'[2]Selected Indicators '!#REF!</definedName>
    <definedName name="qw_3">#N/A</definedName>
    <definedName name="RCArea" localSheetId="1" hidden="1">#REF!</definedName>
    <definedName name="RCArea" hidden="1">#REF!</definedName>
    <definedName name="RD" localSheetId="1">[3]BSD5!#REF!</definedName>
    <definedName name="RD">[3]BSD5!#REF!</definedName>
    <definedName name="RD_2">#N/A</definedName>
    <definedName name="RD_3">#N/A</definedName>
    <definedName name="RD_5">#N/A</definedName>
    <definedName name="rrr">#REF!</definedName>
    <definedName name="rrr_2">#N/A</definedName>
    <definedName name="rrr_3">#N/A</definedName>
    <definedName name="rrr_4">#N/A</definedName>
    <definedName name="rrr_5">#N/A</definedName>
    <definedName name="rural" localSheetId="1">#REF!</definedName>
    <definedName name="rural">#REF!</definedName>
    <definedName name="rural_2">#N/A</definedName>
    <definedName name="rural_3">#N/A</definedName>
    <definedName name="rural_4">#N/A</definedName>
    <definedName name="rural_5">#N/A</definedName>
    <definedName name="s">#REF!</definedName>
    <definedName name="s_3">#N/A</definedName>
    <definedName name="s_4">#N/A</definedName>
    <definedName name="SHEET1" localSheetId="1">#REF!</definedName>
    <definedName name="SHEET1">#REF!</definedName>
    <definedName name="SHEET1_2">#N/A</definedName>
    <definedName name="SHEET1_3">#N/A</definedName>
    <definedName name="SHEET1_4">#N/A</definedName>
    <definedName name="SHEET1_5">#N/A</definedName>
    <definedName name="SHEET2A" localSheetId="1">#REF!</definedName>
    <definedName name="SHEET2A">#REF!</definedName>
    <definedName name="SHEET2A_2">#N/A</definedName>
    <definedName name="SHEET2A_3">#N/A</definedName>
    <definedName name="SHEET2A_4">#N/A</definedName>
    <definedName name="SHEET2A_5">#N/A</definedName>
    <definedName name="SHEET2B" localSheetId="1">#REF!</definedName>
    <definedName name="SHEET2B">#REF!</definedName>
    <definedName name="SHEET2B_2">#N/A</definedName>
    <definedName name="SHEET2B_3">#N/A</definedName>
    <definedName name="SHEET2B_4">#N/A</definedName>
    <definedName name="SHEET2B_5">#N/A</definedName>
    <definedName name="SHEET3" localSheetId="1">#REF!</definedName>
    <definedName name="SHEET3">#REF!</definedName>
    <definedName name="SHEET3_2">#N/A</definedName>
    <definedName name="SHEET3_3">#N/A</definedName>
    <definedName name="SHEET3_4">#N/A</definedName>
    <definedName name="SHEET3_5">#N/A</definedName>
    <definedName name="SHEET4" localSheetId="1">#REF!</definedName>
    <definedName name="SHEET4">#REF!</definedName>
    <definedName name="SHEET4_2">#N/A</definedName>
    <definedName name="SHEET4_3">#N/A</definedName>
    <definedName name="SHEET4_4">#N/A</definedName>
    <definedName name="SHEET4_5">#N/A</definedName>
    <definedName name="SHEET5" localSheetId="1">#REF!</definedName>
    <definedName name="SHEET5">#REF!</definedName>
    <definedName name="SHEET5_2">#N/A</definedName>
    <definedName name="SHEET5_3">#N/A</definedName>
    <definedName name="SHEET5_4">#N/A</definedName>
    <definedName name="SHEET5_5">#N/A</definedName>
    <definedName name="SHEET6" localSheetId="1">#REF!</definedName>
    <definedName name="SHEET6">#REF!</definedName>
    <definedName name="SHEET6_2">#N/A</definedName>
    <definedName name="SHEET6_3">#N/A</definedName>
    <definedName name="SHEET6_4">#N/A</definedName>
    <definedName name="SHEET6_5">#N/A</definedName>
    <definedName name="SHEET7" localSheetId="1">#REF!</definedName>
    <definedName name="SHEET7">#REF!</definedName>
    <definedName name="SHEET7_2">#N/A</definedName>
    <definedName name="SHEET7_3">#N/A</definedName>
    <definedName name="SHEET7_4">#N/A</definedName>
    <definedName name="SHEET7_5">#N/A</definedName>
    <definedName name="SHEET8" localSheetId="1">#REF!</definedName>
    <definedName name="SHEET8">#REF!</definedName>
    <definedName name="SHEET8_2">#N/A</definedName>
    <definedName name="SHEET8_3">#N/A</definedName>
    <definedName name="SHEET8_4">#N/A</definedName>
    <definedName name="SHEET8_5">#N/A</definedName>
    <definedName name="SIXBBREAKDOWN" localSheetId="1">#REF!</definedName>
    <definedName name="SIXBBREAKDOWN">#REF!</definedName>
    <definedName name="SIXBBREAKDOWN_2">#N/A</definedName>
    <definedName name="SIXBBREAKDOWN_3">#N/A</definedName>
    <definedName name="SIXBBREAKDOWN_4">#N/A</definedName>
    <definedName name="SIXBBREAKDOWN_5">#N/A</definedName>
    <definedName name="SpecialPrice" localSheetId="1" hidden="1">#REF!</definedName>
    <definedName name="SpecialPrice" hidden="1">#REF!</definedName>
    <definedName name="State" localSheetId="1">#REF!</definedName>
    <definedName name="State">#REF!</definedName>
    <definedName name="State_2">#N/A</definedName>
    <definedName name="State_3">#N/A</definedName>
    <definedName name="State_4">#N/A</definedName>
    <definedName name="State_5">#N/A</definedName>
    <definedName name="table" localSheetId="1">#REF!</definedName>
    <definedName name="table">#REF!</definedName>
    <definedName name="table_2">#N/A</definedName>
    <definedName name="table_3">#N/A</definedName>
    <definedName name="table_4">#N/A</definedName>
    <definedName name="table_5">#N/A</definedName>
    <definedName name="tbl_ProdInfo" localSheetId="1" hidden="1">#REF!</definedName>
    <definedName name="tbl_ProdInfo" hidden="1">#REF!</definedName>
    <definedName name="ttbl" localSheetId="1">#REF!</definedName>
    <definedName name="ttbl">#REF!</definedName>
    <definedName name="ttbl_2">#N/A</definedName>
    <definedName name="ttbl_3">#N/A</definedName>
    <definedName name="ttbl_4">#N/A</definedName>
    <definedName name="ttbl_5">#N/A</definedName>
    <definedName name="TWENTYLARGEST" localSheetId="1">#REF!</definedName>
    <definedName name="TWENTYLARGEST">#REF!</definedName>
    <definedName name="TWENTYLARGEST_2">#N/A</definedName>
    <definedName name="TWENTYLARGEST_3">#N/A</definedName>
    <definedName name="TWENTYLARGEST_4">#N/A</definedName>
    <definedName name="TWENTYLARGEST_5">#N/A</definedName>
    <definedName name="xxx" hidden="1">#REF!</definedName>
    <definedName name="yu" localSheetId="1">'[2]Selected Indicators '!#REF!</definedName>
    <definedName name="yu">'[2]Selected Indicators '!#REF!</definedName>
    <definedName name="yu_3">#N/A</definedName>
    <definedName name="yu_5">#N/A</definedName>
    <definedName name="Zip" localSheetId="1">#REF!</definedName>
    <definedName name="Zip">#REF!</definedName>
    <definedName name="Zip_2">#N/A</definedName>
    <definedName name="Zip_3">#N/A</definedName>
    <definedName name="Zip_4">#N/A</definedName>
    <definedName name="Zip_5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37" l="1"/>
  <c r="A17" i="37"/>
  <c r="A14" i="37" l="1"/>
  <c r="A10" i="37"/>
  <c r="A6" i="37"/>
  <c r="A2" i="37"/>
  <c r="C26" i="30"/>
  <c r="D26" i="30"/>
  <c r="E26" i="30"/>
  <c r="F26" i="30"/>
  <c r="G26" i="30"/>
  <c r="H26" i="30"/>
  <c r="I26" i="30"/>
  <c r="J26" i="30"/>
  <c r="K26" i="30"/>
  <c r="L26" i="30"/>
  <c r="M26" i="30"/>
  <c r="N26" i="30"/>
  <c r="O26" i="30"/>
  <c r="P26" i="30"/>
  <c r="Q26" i="30"/>
  <c r="R26" i="30"/>
  <c r="S26" i="30"/>
  <c r="B26" i="30"/>
  <c r="B35" i="33" l="1"/>
  <c r="B34" i="33"/>
  <c r="B33" i="33"/>
  <c r="B32" i="33"/>
  <c r="B31" i="33"/>
  <c r="B22" i="33" l="1"/>
  <c r="B21" i="33"/>
  <c r="B20" i="33"/>
  <c r="B19" i="33"/>
  <c r="B18" i="33"/>
  <c r="B17" i="33"/>
  <c r="B16" i="33"/>
  <c r="B15" i="33"/>
  <c r="B14" i="33"/>
  <c r="B13" i="33"/>
  <c r="B12" i="33"/>
  <c r="B11" i="33"/>
  <c r="B10" i="33"/>
  <c r="B9" i="33" l="1"/>
  <c r="B5" i="33"/>
  <c r="F6" i="25"/>
  <c r="F7" i="25"/>
  <c r="F8" i="25"/>
  <c r="F9" i="25"/>
  <c r="F10" i="25"/>
  <c r="F11" i="25"/>
  <c r="F12" i="25"/>
  <c r="F13" i="25"/>
  <c r="F14" i="25"/>
  <c r="F5" i="25"/>
  <c r="J6" i="22"/>
  <c r="G5" i="23"/>
  <c r="I6" i="24"/>
  <c r="I7" i="24"/>
  <c r="I8" i="24"/>
  <c r="I9" i="24"/>
  <c r="I10" i="24"/>
  <c r="I11" i="24"/>
  <c r="I12" i="24"/>
  <c r="I13" i="24"/>
  <c r="I14" i="24"/>
  <c r="I5" i="24"/>
  <c r="I15" i="3" l="1"/>
  <c r="K15" i="3"/>
  <c r="L15" i="3"/>
  <c r="M15" i="3"/>
  <c r="N15" i="3"/>
  <c r="O15" i="3"/>
  <c r="P15" i="3"/>
  <c r="Q15" i="3"/>
  <c r="J15" i="3"/>
  <c r="C15" i="3"/>
  <c r="D15" i="3"/>
  <c r="E15" i="3"/>
  <c r="F15" i="3"/>
  <c r="G15" i="3"/>
  <c r="H15" i="3"/>
  <c r="B15" i="3"/>
  <c r="U20" i="12" l="1"/>
  <c r="T20" i="12"/>
  <c r="R20" i="12"/>
  <c r="Q20" i="12"/>
  <c r="V19" i="12"/>
  <c r="S19" i="12"/>
  <c r="V18" i="12"/>
  <c r="S18" i="12"/>
  <c r="V17" i="12"/>
  <c r="S17" i="12"/>
  <c r="V16" i="12"/>
  <c r="S16" i="12"/>
  <c r="V15" i="12"/>
  <c r="S15" i="12"/>
  <c r="V14" i="12"/>
  <c r="S14" i="12"/>
  <c r="V13" i="12"/>
  <c r="S13" i="12"/>
  <c r="V12" i="12"/>
  <c r="S12" i="12"/>
  <c r="V11" i="12"/>
  <c r="S11" i="12"/>
  <c r="V10" i="12"/>
  <c r="S10" i="12"/>
  <c r="V9" i="12"/>
  <c r="S9" i="12"/>
  <c r="V8" i="12"/>
  <c r="S8" i="12"/>
  <c r="V7" i="12"/>
  <c r="S7" i="12"/>
  <c r="V6" i="12"/>
  <c r="S6" i="12"/>
  <c r="V5" i="12"/>
  <c r="S5" i="12"/>
  <c r="V4" i="12"/>
  <c r="S4" i="12"/>
  <c r="V20" i="12" l="1"/>
  <c r="S20" i="12"/>
  <c r="B12" i="24" l="1"/>
  <c r="G6" i="23"/>
  <c r="G14" i="23"/>
  <c r="G13" i="23"/>
  <c r="G12" i="23"/>
  <c r="G11" i="23"/>
  <c r="G10" i="23"/>
  <c r="G9" i="23"/>
  <c r="G8" i="23"/>
  <c r="G7" i="23"/>
  <c r="J7" i="22"/>
  <c r="J8" i="22"/>
  <c r="J9" i="22"/>
  <c r="J10" i="22"/>
  <c r="J11" i="22"/>
  <c r="J12" i="22"/>
  <c r="J13" i="22"/>
  <c r="J14" i="22"/>
  <c r="J15" i="22"/>
  <c r="D11" i="7"/>
  <c r="D4" i="7"/>
  <c r="D5" i="7"/>
  <c r="D6" i="7"/>
  <c r="D7" i="7"/>
  <c r="D8" i="7"/>
  <c r="D9" i="7"/>
  <c r="D10" i="7"/>
  <c r="E26" i="21" l="1"/>
  <c r="C26" i="21"/>
  <c r="E25" i="21"/>
  <c r="C25" i="21"/>
  <c r="I24" i="21"/>
  <c r="E24" i="21"/>
  <c r="C24" i="21"/>
  <c r="E21" i="21"/>
  <c r="C21" i="21"/>
  <c r="E20" i="21"/>
  <c r="C20" i="21"/>
  <c r="I10" i="21" l="1"/>
  <c r="H10" i="21"/>
  <c r="H9" i="21"/>
  <c r="H8" i="21"/>
  <c r="H7" i="21"/>
  <c r="H6" i="21"/>
  <c r="H5" i="21"/>
  <c r="H4" i="21"/>
  <c r="M27" i="28" l="1"/>
  <c r="L27" i="28"/>
  <c r="K27" i="28"/>
  <c r="J27" i="28"/>
  <c r="I27" i="28"/>
  <c r="H27" i="28"/>
  <c r="G27" i="28"/>
  <c r="F27" i="28"/>
  <c r="E27" i="28"/>
  <c r="D27" i="28"/>
  <c r="C27" i="28"/>
  <c r="B27" i="28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M29" i="27"/>
  <c r="L29" i="27"/>
  <c r="K29" i="27"/>
  <c r="J29" i="27"/>
  <c r="I29" i="27"/>
  <c r="H29" i="27"/>
  <c r="G29" i="27"/>
  <c r="F29" i="27"/>
  <c r="E29" i="27"/>
  <c r="D29" i="27"/>
  <c r="C29" i="27"/>
  <c r="B29" i="27"/>
  <c r="B28" i="33" l="1"/>
  <c r="B23" i="33"/>
  <c r="B6" i="33"/>
</calcChain>
</file>

<file path=xl/comments1.xml><?xml version="1.0" encoding="utf-8"?>
<comments xmlns="http://schemas.openxmlformats.org/spreadsheetml/2006/main">
  <authors>
    <author>EnGRAIS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No Subsidy in 2014, hence, imports were very low thereby affecting apparent consumption</t>
        </r>
      </text>
    </comment>
  </commentList>
</comments>
</file>

<file path=xl/sharedStrings.xml><?xml version="1.0" encoding="utf-8"?>
<sst xmlns="http://schemas.openxmlformats.org/spreadsheetml/2006/main" count="2826" uniqueCount="313">
  <si>
    <t>Sub-sector</t>
  </si>
  <si>
    <t>1.    Crops (excl. Cocoa)</t>
  </si>
  <si>
    <t>2.    Cocoa</t>
  </si>
  <si>
    <t>3.    Livestock</t>
  </si>
  <si>
    <t>4.    Forestry</t>
  </si>
  <si>
    <t>5.    Fisheries</t>
  </si>
  <si>
    <t xml:space="preserve"> </t>
  </si>
  <si>
    <t>Year</t>
  </si>
  <si>
    <t>Crops</t>
  </si>
  <si>
    <t>Livestock</t>
  </si>
  <si>
    <t>Cocoa</t>
  </si>
  <si>
    <t>Fisheries</t>
  </si>
  <si>
    <t>Forestry/ Logging</t>
  </si>
  <si>
    <t>Production ('000 metric tonnes)</t>
  </si>
  <si>
    <t>Area Cultivated ('000 Hectares)</t>
  </si>
  <si>
    <t>Crop</t>
  </si>
  <si>
    <t>Maize</t>
  </si>
  <si>
    <t>Millet</t>
  </si>
  <si>
    <t>Rice (paddy)</t>
  </si>
  <si>
    <t>Sorghum</t>
  </si>
  <si>
    <t>Cassava</t>
  </si>
  <si>
    <t>Cocoyam</t>
  </si>
  <si>
    <t>Plantain</t>
  </si>
  <si>
    <t>Yam</t>
  </si>
  <si>
    <t>Groundnut</t>
  </si>
  <si>
    <t>Cowpea</t>
  </si>
  <si>
    <t>Soya bean</t>
  </si>
  <si>
    <t>Total</t>
  </si>
  <si>
    <t>Type of Livestock</t>
  </si>
  <si>
    <t>Cattle</t>
  </si>
  <si>
    <t>Sheep</t>
  </si>
  <si>
    <t>Pigs</t>
  </si>
  <si>
    <t>Marine</t>
  </si>
  <si>
    <t>Inland</t>
  </si>
  <si>
    <t xml:space="preserve">  Total</t>
  </si>
  <si>
    <t>Source: Fisheries Commission, Ministries of Fisheries and Aquaculture Development (MoFAD).</t>
  </si>
  <si>
    <t>Production (tonnes)</t>
  </si>
  <si>
    <t>Crop Year</t>
  </si>
  <si>
    <t xml:space="preserve">Main Crop </t>
  </si>
  <si>
    <t>Light  Crop</t>
  </si>
  <si>
    <t>Total Production</t>
  </si>
  <si>
    <t>Source:  Ghana Cocoa Board</t>
  </si>
  <si>
    <t>-</t>
  </si>
  <si>
    <t>Region</t>
  </si>
  <si>
    <t>Close forest</t>
  </si>
  <si>
    <t>Open forest</t>
  </si>
  <si>
    <t>Ahafo</t>
  </si>
  <si>
    <t>Ashanti</t>
  </si>
  <si>
    <t>Bono</t>
  </si>
  <si>
    <t>Bono East</t>
  </si>
  <si>
    <t>Central</t>
  </si>
  <si>
    <t>Eastern</t>
  </si>
  <si>
    <t xml:space="preserve">                           -   </t>
  </si>
  <si>
    <t>Greater Accra</t>
  </si>
  <si>
    <t>Northern</t>
  </si>
  <si>
    <t>North East</t>
  </si>
  <si>
    <t>Oti</t>
  </si>
  <si>
    <t>Savannah</t>
  </si>
  <si>
    <t>Upper East</t>
  </si>
  <si>
    <t>Upper West</t>
  </si>
  <si>
    <t>Volta</t>
  </si>
  <si>
    <t xml:space="preserve">Western </t>
  </si>
  <si>
    <t>Western North</t>
  </si>
  <si>
    <t>Source: Forestry Commission</t>
  </si>
  <si>
    <t>Forest management category</t>
  </si>
  <si>
    <t>Area (ha)</t>
  </si>
  <si>
    <t>Percentage</t>
  </si>
  <si>
    <t>Timber Production Area</t>
  </si>
  <si>
    <t>Permanent Protection</t>
  </si>
  <si>
    <t>Convalescence</t>
  </si>
  <si>
    <t>Conversion</t>
  </si>
  <si>
    <t xml:space="preserve">Total Reserve </t>
  </si>
  <si>
    <t>Source: Forestry Commission, 2016: Ghana Forest Plantation Strategy, 2016 - 2040</t>
  </si>
  <si>
    <t>.</t>
  </si>
  <si>
    <t>Rice (Paddy)</t>
  </si>
  <si>
    <t>No.</t>
  </si>
  <si>
    <t>Topic</t>
  </si>
  <si>
    <t>Western</t>
  </si>
  <si>
    <t>Brong Ahafo</t>
  </si>
  <si>
    <t>Area planted (Ha)</t>
  </si>
  <si>
    <t>Area harvested (Ha)</t>
  </si>
  <si>
    <t>Farm Count</t>
  </si>
  <si>
    <t>Yield (Mt/Ha)</t>
  </si>
  <si>
    <t xml:space="preserve">                       -   </t>
  </si>
  <si>
    <t xml:space="preserve">                   -   </t>
  </si>
  <si>
    <t>Soya Bean</t>
  </si>
  <si>
    <t xml:space="preserve"> Upper West</t>
  </si>
  <si>
    <t xml:space="preserve">                         -   </t>
  </si>
  <si>
    <t xml:space="preserve">                    -   </t>
  </si>
  <si>
    <t xml:space="preserve">             -   </t>
  </si>
  <si>
    <t xml:space="preserve"> Western </t>
  </si>
  <si>
    <t xml:space="preserve"> Central </t>
  </si>
  <si>
    <t xml:space="preserve"> Greater Accra </t>
  </si>
  <si>
    <t xml:space="preserve"> Volta </t>
  </si>
  <si>
    <t xml:space="preserve"> Eastern </t>
  </si>
  <si>
    <t xml:space="preserve"> Ashanti </t>
  </si>
  <si>
    <t xml:space="preserve"> Brong Ahafo </t>
  </si>
  <si>
    <t xml:space="preserve"> Northern </t>
  </si>
  <si>
    <t xml:space="preserve"> Upper East </t>
  </si>
  <si>
    <t xml:space="preserve"> Upper West </t>
  </si>
  <si>
    <t>Rice</t>
  </si>
  <si>
    <t>Source: Ghana Statistical Service</t>
  </si>
  <si>
    <t>Tilapia</t>
  </si>
  <si>
    <t>Catfish</t>
  </si>
  <si>
    <t>Farmed Shrimp</t>
  </si>
  <si>
    <t>Qty (mt)</t>
  </si>
  <si>
    <t>Value (GH₵ million)</t>
  </si>
  <si>
    <t>Source: Ministry of Fisheries and Aquaculture Development</t>
  </si>
  <si>
    <t>Round Sardinella</t>
  </si>
  <si>
    <t>Flat Sardinella</t>
  </si>
  <si>
    <t>Chub Mackerel</t>
  </si>
  <si>
    <t>Scad Mackerel</t>
  </si>
  <si>
    <t>Others</t>
  </si>
  <si>
    <t xml:space="preserve">Total </t>
  </si>
  <si>
    <t>Anchovy</t>
  </si>
  <si>
    <t>Frigate Mackerel</t>
  </si>
  <si>
    <t>Seabreams</t>
  </si>
  <si>
    <t>Burrito</t>
  </si>
  <si>
    <t>Sea Breams</t>
  </si>
  <si>
    <t>Cassava Fish</t>
  </si>
  <si>
    <t>Red Mullet</t>
  </si>
  <si>
    <t>Cuttlefish</t>
  </si>
  <si>
    <t>Sardinellas</t>
  </si>
  <si>
    <t>Total Industrial</t>
  </si>
  <si>
    <t>Yellowfin</t>
  </si>
  <si>
    <t>Bigeye</t>
  </si>
  <si>
    <t>Skipjack</t>
  </si>
  <si>
    <t>Goat</t>
  </si>
  <si>
    <t>Poulltry</t>
  </si>
  <si>
    <t>Live animal</t>
  </si>
  <si>
    <t>Slaughtered</t>
  </si>
  <si>
    <t>Source: Vertinary Directorate - MoFA</t>
  </si>
  <si>
    <t>NPK</t>
  </si>
  <si>
    <t>Urea</t>
  </si>
  <si>
    <t>Ammonium sulphate</t>
  </si>
  <si>
    <t>TSP</t>
  </si>
  <si>
    <t>MOP</t>
  </si>
  <si>
    <t xml:space="preserve">Source: Statistics, Research and Information Directorate(SRID), MoFA 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</si>
  <si>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</si>
  <si>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</si>
  <si>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</si>
  <si>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</si>
  <si>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</si>
  <si>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</si>
  <si>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</si>
  <si>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</si>
  <si>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</si>
  <si>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</si>
  <si>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</si>
  <si>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</si>
  <si>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</si>
  <si>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</si>
  <si>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Table 2.16:  Fertilizers and Pesticides Use</t>
  </si>
  <si>
    <t>Table 2.17: Imports of fertilizer (Mt)</t>
  </si>
  <si>
    <t>Table 3.1: Livestock population ('000) and slaughter per/head ('000)</t>
  </si>
  <si>
    <t>Table 4.1: Total forest areas by region (Hectares, ha)</t>
  </si>
  <si>
    <r>
      <t>Volume (m</t>
    </r>
    <r>
      <rPr>
        <b/>
        <vertAlign val="superscript"/>
        <sz val="10"/>
        <color rgb="FF000000"/>
        <rFont val="Times New Roman"/>
        <family val="1"/>
      </rPr>
      <t>3</t>
    </r>
    <r>
      <rPr>
        <b/>
        <sz val="10"/>
        <color rgb="FF000000"/>
        <rFont val="Times New Roman"/>
        <family val="1"/>
      </rPr>
      <t>)</t>
    </r>
  </si>
  <si>
    <t>Value (US$M)</t>
  </si>
  <si>
    <t>Table 4.3: Export of Timber Products (Wood &amp; Wood Products)</t>
  </si>
  <si>
    <t>Table 5.5: Species of Fish by Trawlers Fishing in Mt</t>
  </si>
  <si>
    <t>Table 5.6: Species of Fish by Tuna Vessels Fishing in Mt</t>
  </si>
  <si>
    <t>Table 5.1:  Annual fish production by source (metric tonnes)</t>
  </si>
  <si>
    <t>Table 5.2: Aquaculture production</t>
  </si>
  <si>
    <t>Table 5.3: Species of Fish by Canoe Fishing in Mt</t>
  </si>
  <si>
    <t>Table 5.4: Species of Fish by Inshore Vessels Fishing in Mt</t>
  </si>
  <si>
    <t>Agriculture</t>
  </si>
  <si>
    <t>Table 1.2:  Agriculture and sub-sectors real growth rates  (%)</t>
  </si>
  <si>
    <t>Agriculture Sector Real Growth Rate</t>
  </si>
  <si>
    <t>2013/2014</t>
  </si>
  <si>
    <t>2014/2015</t>
  </si>
  <si>
    <t>2015/2016</t>
  </si>
  <si>
    <t>2016/2017</t>
  </si>
  <si>
    <t>2017/2018</t>
  </si>
  <si>
    <t>Table 2.15:  Cocoa production by season</t>
  </si>
  <si>
    <t>MAIZE</t>
  </si>
  <si>
    <t>RICE</t>
  </si>
  <si>
    <t>LIVE ANIMALS</t>
  </si>
  <si>
    <t>MEAT AND EDIBLE MEAT OFFAL</t>
  </si>
  <si>
    <t>FISH &amp; CRUSTACEAN, MOLLUSC &amp; OTHER AQUATIC INVERTEBRATE</t>
  </si>
  <si>
    <t>DAIRY PROD; BIRDS' EGGS; NATURAL HONEY; EDIBLE PROD NES</t>
  </si>
  <si>
    <t>PRODUCTS OF ANIMAL ORIGIN, NES OR INCLUDED.</t>
  </si>
  <si>
    <t>LIVE TREE &amp; OTHER PLANT; BULB, ROOT; CUT FLOWERS ETC</t>
  </si>
  <si>
    <t>EDIBLE VEGETABLES AND CERTAIN ROOTS AND TUBERS</t>
  </si>
  <si>
    <t>EDIBLE FRUIT AND NUTS; PEEL OF CITRUS FRUIT OR MELONS</t>
  </si>
  <si>
    <t>COFFEE, TEA, MATE AND SPICES</t>
  </si>
  <si>
    <t>CEREALS</t>
  </si>
  <si>
    <t>OIL SEED, OLEAGI FRUITS; MISCELL GRAIN, SEED, FRUIT ETC</t>
  </si>
  <si>
    <t>VEGETABLE PLAITING MATERIALS; VEGETABLE PRODUCTS NES</t>
  </si>
  <si>
    <t>FERTILISERS</t>
  </si>
  <si>
    <t>RAW HIDES AND SKINS (OTHER THAN FURSKINS) AND LEATHER</t>
  </si>
  <si>
    <t>FURSKINS AND ARTIFICIAL FUR; MANUFACTURES THEREOF</t>
  </si>
  <si>
    <t>SILK</t>
  </si>
  <si>
    <t>WOOL, FINE/COARSE ANIMAL HAIR, HORSEHAIR YARN &amp; FABRIC</t>
  </si>
  <si>
    <t>COTTON</t>
  </si>
  <si>
    <t>NUCLEAR REACTORS, BOILIERS, MCHY &amp; MECH APPLIANCE; PARTS</t>
  </si>
  <si>
    <t>VEHICLES O/T RAILW/TRAMW ROLL-STOCK, PTS &amp; ACCESSORIES</t>
  </si>
  <si>
    <t>GHANA STATISTICAL SERVICE</t>
  </si>
  <si>
    <t>Statistics for Development and Progress</t>
  </si>
  <si>
    <t>Ghana Statistical Service (GSS)</t>
  </si>
  <si>
    <t>P.O. Box GP 1098, Accra</t>
  </si>
  <si>
    <t>www.statsghana.gov.gh</t>
  </si>
  <si>
    <t>The following symbols and abreviations are used in the tables:</t>
  </si>
  <si>
    <t>Nil or no figures</t>
  </si>
  <si>
    <t>Numerical value unknown</t>
  </si>
  <si>
    <t>..</t>
  </si>
  <si>
    <t>Not available</t>
  </si>
  <si>
    <t>…</t>
  </si>
  <si>
    <t>Data will be available later</t>
  </si>
  <si>
    <t>Ha</t>
  </si>
  <si>
    <t>Hectares</t>
  </si>
  <si>
    <t>Mt</t>
  </si>
  <si>
    <t>Metric tonne</t>
  </si>
  <si>
    <r>
      <t>Gh</t>
    </r>
    <r>
      <rPr>
        <sz val="11"/>
        <rFont val="Calibri"/>
        <family val="2"/>
      </rPr>
      <t>₵</t>
    </r>
  </si>
  <si>
    <t>Ghana Cedi</t>
  </si>
  <si>
    <t>US$</t>
  </si>
  <si>
    <t>US Dollar</t>
  </si>
  <si>
    <t>n.e.s.</t>
  </si>
  <si>
    <t>Not elsewhere specified</t>
  </si>
  <si>
    <t xml:space="preserve">Where figures have been rounded up, the total may </t>
  </si>
  <si>
    <t>not match the sum of the rounded constituent items.</t>
  </si>
  <si>
    <t>Ghana Statistical Service (GSS), Head Office</t>
  </si>
  <si>
    <t>Economic Statistics Directorate</t>
  </si>
  <si>
    <t>Table of Contents</t>
  </si>
  <si>
    <t>1. Economic performance</t>
  </si>
  <si>
    <t>2. Crops and cocoa</t>
  </si>
  <si>
    <t>3.  Livestock</t>
  </si>
  <si>
    <t>4. Forestry and logging</t>
  </si>
  <si>
    <t>5. Fisheries</t>
  </si>
  <si>
    <t>Table 6.1: Imports of Agricultural Products</t>
  </si>
  <si>
    <t>6.0 Imports of Agricultural products</t>
  </si>
  <si>
    <t>Ghana Statistical Service, Trade Statistics</t>
  </si>
  <si>
    <t xml:space="preserve">Agriculture and Environment Statistics </t>
  </si>
  <si>
    <t xml:space="preserve">For technical enquiries contact: </t>
  </si>
  <si>
    <t>Product</t>
  </si>
  <si>
    <t>MAP</t>
  </si>
  <si>
    <t>DAP</t>
  </si>
  <si>
    <t>Organic fertilizer</t>
  </si>
  <si>
    <t>Other phosphate fertilizers</t>
  </si>
  <si>
    <t>SOP</t>
  </si>
  <si>
    <t>Micromate (Micronutrients)</t>
  </si>
  <si>
    <t>Rock phosphate</t>
  </si>
  <si>
    <t>Calcium nitrate</t>
  </si>
  <si>
    <t>Potassium nitrate</t>
  </si>
  <si>
    <t>Mag. Sulphate / Kieserite</t>
  </si>
  <si>
    <t>NK compounds</t>
  </si>
  <si>
    <t>SSP</t>
  </si>
  <si>
    <t>Other potash fertilizers</t>
  </si>
  <si>
    <t>CAN</t>
  </si>
  <si>
    <t>NP compound</t>
  </si>
  <si>
    <t>Other nitrogenous fertilizers</t>
  </si>
  <si>
    <t>PK compound</t>
  </si>
  <si>
    <t>Agric lime</t>
  </si>
  <si>
    <t>Enhancers/Biostimulants</t>
  </si>
  <si>
    <t>Total MT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</si>
  <si>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</si>
  <si>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</si>
  <si>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</si>
  <si>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</si>
  <si>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</si>
  <si>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</si>
  <si>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</si>
  <si>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</si>
  <si>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</si>
  <si>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</si>
  <si>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</si>
  <si>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</si>
  <si>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NK compound</t>
  </si>
  <si>
    <t>Source: FTWG-Ghana, AfricaFertilizer.org</t>
  </si>
  <si>
    <t>2018/2019</t>
  </si>
  <si>
    <t>2019/2020</t>
  </si>
  <si>
    <t>n.a</t>
  </si>
  <si>
    <t>Specie</t>
  </si>
  <si>
    <t xml:space="preserve"> Western North</t>
  </si>
  <si>
    <t xml:space="preserve">  Ahafo </t>
  </si>
  <si>
    <t>Source:  Statistics, Research and Information Directorate (SRID) MoFA – Fact and figures, 2021</t>
  </si>
  <si>
    <t>Table 2.16: Ghana Fertilizer Apparent Consumption, MT</t>
  </si>
  <si>
    <t>Table 2.17 Ghana Fertilizer Import  (MT)</t>
  </si>
  <si>
    <t xml:space="preserve">Table 2.1:  Production of major food crops and crop area cultivated </t>
  </si>
  <si>
    <t>Table 2.3: Crop production by Region, 2009</t>
  </si>
  <si>
    <t>Table 2.4: Crop production by Region, 2010</t>
  </si>
  <si>
    <t>Table 2.5: Crop production by Region, 2011</t>
  </si>
  <si>
    <t>Table 2.6: Crop production by Region, 2012</t>
  </si>
  <si>
    <t>Table 2.7: Crop production by Region, 2013</t>
  </si>
  <si>
    <t>Table 2.8: Crop production by Region, 2014</t>
  </si>
  <si>
    <t>Table 2.9: Crop production by Region, 2015</t>
  </si>
  <si>
    <t>Table 2.10: Crop production by Region, 2016</t>
  </si>
  <si>
    <t>Table 2.11: Crop production by Region, 2017</t>
  </si>
  <si>
    <t>Table 2.12: Crop production by Region, 2018</t>
  </si>
  <si>
    <t>Table 2.13: Crop production by Region, 2019</t>
  </si>
  <si>
    <t>Table 2.14: Crop production by Region, 2020</t>
  </si>
  <si>
    <t>Table 2.15: Crop production by Region, 2021</t>
  </si>
  <si>
    <t>Table 2.16: Crop production by Region, 2022</t>
  </si>
  <si>
    <t>Table 2.2: Crop production by Region, 2008</t>
  </si>
  <si>
    <t>TABLE 4.4: ESTIMATED VOLUME/VALUE OF LOGS PROCESSED INTO WOOD PRODUCTS FOR EXPORT</t>
  </si>
  <si>
    <t>TABLE 4.5: ESTIMATED VOLUME/VALUE OF LOGS PROCESSED INTO WOOD PRODUCTS FOR THE DOMESTIC</t>
  </si>
  <si>
    <t xml:space="preserve"> 2022 Edition</t>
  </si>
  <si>
    <t>Value</t>
  </si>
  <si>
    <t>Weight</t>
  </si>
  <si>
    <t>Custom Value (Ghc Million) &amp; Weights (Metric Tonnes)</t>
  </si>
  <si>
    <t>2022*</t>
  </si>
  <si>
    <t>The source of the content is from GDP compilation</t>
  </si>
  <si>
    <t>Annual_2013_2021_GDP_GSS_web.xlsx (live.com)</t>
  </si>
  <si>
    <t>Agriculture in Ghana Facts and Figures 2018 (mofa.gov.gh)</t>
  </si>
  <si>
    <t>Various Issues</t>
  </si>
  <si>
    <t>various issues</t>
  </si>
  <si>
    <t>TIDD – Forestry Commission (fcghana.org)</t>
  </si>
  <si>
    <t>By type of vessels, total catch (MT) and Value (Ghc)</t>
  </si>
  <si>
    <t>extracted from trade statistics by HS codes</t>
  </si>
  <si>
    <t>What about the rest of the regions</t>
  </si>
  <si>
    <t>Category/ Year</t>
  </si>
  <si>
    <r>
      <t>Table 1.1: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Contribution of  Sub-sectors to Agricultural GDP (%)</t>
    </r>
  </si>
  <si>
    <t>Source: Forestry Commission, 2021</t>
  </si>
  <si>
    <t>Table 4.2: Area of Forest Reserves in the High Forest 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</si>
</sst>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"/>
    <numFmt numFmtId="167" formatCode="_(* #,##0.0_);_(* \(#,##0.0\);_(* &quot;-&quot;??_);_(@_)"/>
    <numFmt numFmtId="168" formatCode="0.0%"/>
    <numFmt numFmtId="169" formatCode="#,##0.0&quot;    &quot;"/>
    <numFmt numFmtId="170" formatCode="_-* #,##0.00_-;\-* #,##0.00_-;_-* &quot;-&quot;??_-;_-@_-"/>
    <numFmt numFmtId="171" formatCode="_-* #,##0_-;\-* #,##0_-;_-* &quot;-&quot;??_-;_-@_-"/>
    <numFmt numFmtId="172" formatCode="_-* #,##0.0_-;\-* #,##0.0_-;_-* &quot;-&quot;??_-;_-@_-"/>
    <numFmt numFmtId="173" formatCode="_(* #,##0.0_);_(* \(#,##0.0\);_(* &quot;-&quot;?_);_(@_)"/>
  </numFmts>
  <fonts count="7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1.5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231F20"/>
      <name val="Times New Roman"/>
      <family val="1"/>
    </font>
    <font>
      <sz val="11"/>
      <color rgb="FF231F20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Arial"/>
      <family val="2"/>
    </font>
    <font>
      <b/>
      <vertAlign val="superscript"/>
      <sz val="10"/>
      <color rgb="FF000000"/>
      <name val="Times New Roman"/>
      <family val="1"/>
    </font>
    <font>
      <b/>
      <sz val="12"/>
      <color rgb="FF0D0D0D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rgb="FFFFFF00"/>
      <name val="Calibri"/>
      <family val="2"/>
      <scheme val="minor"/>
    </font>
    <font>
      <sz val="20"/>
      <color rgb="FFFFFF00"/>
      <name val="Highlight LET"/>
    </font>
    <font>
      <i/>
      <sz val="16"/>
      <color theme="0"/>
      <name val="Calibri"/>
      <family val="2"/>
      <scheme val="minor"/>
    </font>
    <font>
      <b/>
      <sz val="18"/>
      <color theme="3" tint="0.3999755851924192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sz val="12"/>
      <color rgb="FF231F20"/>
      <name val="Times New Roman"/>
      <family val="1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Times New Roman"/>
      <family val="1"/>
    </font>
    <font>
      <i/>
      <sz val="10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0"/>
      <color theme="1"/>
      <name val="Times New Roman"/>
      <family val="1"/>
    </font>
    <font>
      <i/>
      <sz val="8"/>
      <color theme="1"/>
      <name val="Times New Roman"/>
      <family val="1"/>
    </font>
    <font>
      <i/>
      <u/>
      <sz val="8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9"/>
      <name val="Times New Roman"/>
      <family val="1"/>
    </font>
    <font>
      <i/>
      <sz val="9"/>
      <name val="Calibri"/>
      <family val="2"/>
      <scheme val="minor"/>
    </font>
    <font>
      <b/>
      <i/>
      <sz val="9"/>
      <color theme="1"/>
      <name val="Times New Roman"/>
      <family val="1"/>
    </font>
    <font>
      <i/>
      <sz val="11"/>
      <name val="Calibri"/>
      <family val="2"/>
      <scheme val="minor"/>
    </font>
    <font>
      <i/>
      <sz val="9"/>
      <color rgb="FF231F2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3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170" fontId="13" fillId="0" borderId="0" applyFont="0" applyFill="0" applyBorder="0" applyAlignment="0" applyProtection="0"/>
  </cellStyleXfs>
  <cellXfs count="445">
    <xf numFmtId="0" fontId="0" fillId="0" borderId="0" xfId="0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3" fontId="9" fillId="0" borderId="0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9" fillId="0" borderId="3" xfId="0" applyFont="1" applyBorder="1" applyAlignment="1">
      <alignment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3" fillId="0" borderId="2" xfId="0" applyFont="1" applyBorder="1" applyAlignment="1"/>
    <xf numFmtId="0" fontId="7" fillId="0" borderId="0" xfId="0" applyFont="1" applyBorder="1" applyAlignment="1"/>
    <xf numFmtId="0" fontId="0" fillId="0" borderId="3" xfId="0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3" fontId="1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16" fillId="0" borderId="4" xfId="0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 wrapText="1"/>
    </xf>
    <xf numFmtId="165" fontId="17" fillId="0" borderId="0" xfId="0" applyNumberFormat="1" applyFont="1" applyBorder="1" applyAlignment="1">
      <alignment horizontal="right" vertical="center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165" fontId="17" fillId="0" borderId="5" xfId="0" applyNumberFormat="1" applyFont="1" applyBorder="1" applyAlignment="1">
      <alignment horizontal="right" vertical="center"/>
    </xf>
    <xf numFmtId="0" fontId="0" fillId="0" borderId="0" xfId="0" applyBorder="1"/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165" fontId="17" fillId="0" borderId="6" xfId="0" applyNumberFormat="1" applyFont="1" applyBorder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/>
    </xf>
    <xf numFmtId="166" fontId="17" fillId="0" borderId="0" xfId="0" applyNumberFormat="1" applyFont="1" applyBorder="1" applyAlignment="1">
      <alignment horizontal="right" vertical="center"/>
    </xf>
    <xf numFmtId="3" fontId="17" fillId="0" borderId="5" xfId="0" applyNumberFormat="1" applyFont="1" applyBorder="1" applyAlignment="1">
      <alignment horizontal="right" vertical="center"/>
    </xf>
    <xf numFmtId="166" fontId="17" fillId="0" borderId="6" xfId="0" applyNumberFormat="1" applyFont="1" applyBorder="1" applyAlignment="1">
      <alignment horizontal="right" vertical="center"/>
    </xf>
    <xf numFmtId="165" fontId="17" fillId="0" borderId="0" xfId="0" applyNumberFormat="1" applyFont="1" applyBorder="1" applyAlignment="1">
      <alignment horizontal="center" vertical="center"/>
    </xf>
    <xf numFmtId="165" fontId="17" fillId="0" borderId="5" xfId="0" applyNumberFormat="1" applyFont="1" applyBorder="1" applyAlignment="1">
      <alignment horizontal="center" vertical="center"/>
    </xf>
    <xf numFmtId="166" fontId="17" fillId="0" borderId="5" xfId="0" applyNumberFormat="1" applyFont="1" applyBorder="1" applyAlignment="1">
      <alignment horizontal="right" vertical="center"/>
    </xf>
    <xf numFmtId="165" fontId="17" fillId="0" borderId="6" xfId="0" applyNumberFormat="1" applyFont="1" applyBorder="1" applyAlignment="1">
      <alignment horizontal="center" vertical="center"/>
    </xf>
    <xf numFmtId="166" fontId="17" fillId="0" borderId="0" xfId="0" applyNumberFormat="1" applyFont="1" applyBorder="1" applyAlignment="1">
      <alignment vertical="center"/>
    </xf>
    <xf numFmtId="1" fontId="17" fillId="0" borderId="0" xfId="0" applyNumberFormat="1" applyFont="1" applyBorder="1" applyAlignment="1">
      <alignment horizontal="center" vertical="center"/>
    </xf>
    <xf numFmtId="1" fontId="17" fillId="0" borderId="5" xfId="0" applyNumberFormat="1" applyFont="1" applyBorder="1" applyAlignment="1">
      <alignment horizontal="center" vertical="center"/>
    </xf>
    <xf numFmtId="166" fontId="17" fillId="0" borderId="5" xfId="0" applyNumberFormat="1" applyFont="1" applyBorder="1" applyAlignment="1">
      <alignment vertical="center"/>
    </xf>
    <xf numFmtId="1" fontId="17" fillId="0" borderId="6" xfId="0" applyNumberFormat="1" applyFont="1" applyBorder="1" applyAlignment="1">
      <alignment horizontal="center" vertical="center"/>
    </xf>
    <xf numFmtId="166" fontId="17" fillId="0" borderId="6" xfId="0" applyNumberFormat="1" applyFont="1" applyBorder="1" applyAlignment="1">
      <alignment vertical="center"/>
    </xf>
    <xf numFmtId="2" fontId="17" fillId="0" borderId="0" xfId="0" applyNumberFormat="1" applyFont="1" applyBorder="1" applyAlignment="1">
      <alignment vertical="center"/>
    </xf>
    <xf numFmtId="2" fontId="17" fillId="0" borderId="0" xfId="0" applyNumberFormat="1" applyFont="1" applyBorder="1" applyAlignment="1">
      <alignment horizontal="right" vertical="center"/>
    </xf>
    <xf numFmtId="2" fontId="17" fillId="0" borderId="5" xfId="0" applyNumberFormat="1" applyFont="1" applyBorder="1" applyAlignment="1">
      <alignment vertical="center"/>
    </xf>
    <xf numFmtId="2" fontId="17" fillId="0" borderId="5" xfId="0" applyNumberFormat="1" applyFont="1" applyBorder="1" applyAlignment="1">
      <alignment horizontal="right" vertical="center"/>
    </xf>
    <xf numFmtId="2" fontId="17" fillId="0" borderId="6" xfId="0" applyNumberFormat="1" applyFont="1" applyBorder="1" applyAlignment="1">
      <alignment vertical="center"/>
    </xf>
    <xf numFmtId="2" fontId="17" fillId="0" borderId="6" xfId="0" applyNumberFormat="1" applyFont="1" applyBorder="1" applyAlignment="1">
      <alignment horizontal="right" vertical="center"/>
    </xf>
    <xf numFmtId="167" fontId="17" fillId="0" borderId="5" xfId="1" applyNumberFormat="1" applyFont="1" applyBorder="1" applyAlignment="1">
      <alignment horizontal="right" vertical="center"/>
    </xf>
    <xf numFmtId="167" fontId="17" fillId="0" borderId="0" xfId="1" applyNumberFormat="1" applyFont="1" applyBorder="1" applyAlignment="1">
      <alignment horizontal="right" vertical="center"/>
    </xf>
    <xf numFmtId="167" fontId="17" fillId="0" borderId="6" xfId="1" applyNumberFormat="1" applyFont="1" applyBorder="1" applyAlignment="1">
      <alignment horizontal="right" vertical="center"/>
    </xf>
    <xf numFmtId="0" fontId="18" fillId="0" borderId="0" xfId="0" applyFont="1"/>
    <xf numFmtId="0" fontId="18" fillId="0" borderId="0" xfId="0" applyFont="1" applyBorder="1"/>
    <xf numFmtId="0" fontId="26" fillId="0" borderId="0" xfId="0" applyFont="1"/>
    <xf numFmtId="0" fontId="12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165" fontId="15" fillId="0" borderId="3" xfId="0" applyNumberFormat="1" applyFont="1" applyBorder="1" applyAlignment="1">
      <alignment horizontal="right" vertical="center"/>
    </xf>
    <xf numFmtId="168" fontId="20" fillId="0" borderId="0" xfId="0" applyNumberFormat="1" applyFont="1" applyAlignment="1">
      <alignment horizontal="center" vertical="center" wrapText="1"/>
    </xf>
    <xf numFmtId="168" fontId="20" fillId="0" borderId="1" xfId="0" applyNumberFormat="1" applyFont="1" applyBorder="1" applyAlignment="1">
      <alignment horizontal="center" vertical="center" wrapText="1"/>
    </xf>
    <xf numFmtId="167" fontId="20" fillId="0" borderId="0" xfId="1" applyNumberFormat="1" applyFont="1" applyAlignment="1">
      <alignment horizontal="center" vertical="center" wrapText="1"/>
    </xf>
    <xf numFmtId="167" fontId="20" fillId="0" borderId="1" xfId="1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165" fontId="8" fillId="0" borderId="1" xfId="0" applyNumberFormat="1" applyFont="1" applyBorder="1" applyAlignment="1">
      <alignment horizontal="right" vertical="center"/>
    </xf>
    <xf numFmtId="166" fontId="10" fillId="0" borderId="0" xfId="0" applyNumberFormat="1" applyFont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166" fontId="8" fillId="0" borderId="1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165" fontId="25" fillId="0" borderId="0" xfId="0" applyNumberFormat="1" applyFont="1" applyAlignment="1">
      <alignment horizontal="center" vertical="center"/>
    </xf>
    <xf numFmtId="0" fontId="24" fillId="0" borderId="3" xfId="0" applyFont="1" applyBorder="1" applyAlignment="1">
      <alignment horizontal="right" vertical="center" wrapText="1"/>
    </xf>
    <xf numFmtId="0" fontId="32" fillId="0" borderId="1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 indent="2"/>
    </xf>
    <xf numFmtId="0" fontId="6" fillId="0" borderId="1" xfId="0" applyFont="1" applyBorder="1" applyAlignment="1">
      <alignment horizontal="left" vertical="center" wrapText="1" indent="2"/>
    </xf>
    <xf numFmtId="166" fontId="0" fillId="0" borderId="0" xfId="0" applyNumberFormat="1"/>
    <xf numFmtId="167" fontId="10" fillId="0" borderId="4" xfId="1" applyNumberFormat="1" applyFont="1" applyBorder="1" applyAlignment="1">
      <alignment horizontal="right" vertical="center"/>
    </xf>
    <xf numFmtId="167" fontId="18" fillId="0" borderId="0" xfId="1" applyNumberFormat="1" applyFont="1" applyAlignment="1">
      <alignment horizontal="right"/>
    </xf>
    <xf numFmtId="167" fontId="34" fillId="0" borderId="0" xfId="1" applyNumberFormat="1" applyFont="1"/>
    <xf numFmtId="167" fontId="35" fillId="0" borderId="0" xfId="1" applyNumberFormat="1" applyFont="1"/>
    <xf numFmtId="167" fontId="35" fillId="0" borderId="0" xfId="1" applyNumberFormat="1" applyFont="1" applyAlignment="1">
      <alignment horizontal="right" vertical="center"/>
    </xf>
    <xf numFmtId="0" fontId="24" fillId="0" borderId="3" xfId="0" applyFont="1" applyBorder="1" applyAlignment="1">
      <alignment vertical="center" wrapText="1"/>
    </xf>
    <xf numFmtId="0" fontId="35" fillId="0" borderId="0" xfId="2" applyFont="1"/>
    <xf numFmtId="0" fontId="25" fillId="0" borderId="0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167" fontId="35" fillId="0" borderId="0" xfId="1" applyNumberFormat="1" applyFont="1" applyAlignment="1"/>
    <xf numFmtId="167" fontId="35" fillId="0" borderId="0" xfId="1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167" fontId="0" fillId="0" borderId="0" xfId="1" applyNumberFormat="1" applyFont="1"/>
    <xf numFmtId="0" fontId="0" fillId="2" borderId="0" xfId="0" applyFill="1"/>
    <xf numFmtId="0" fontId="36" fillId="2" borderId="0" xfId="0" applyFont="1" applyFill="1"/>
    <xf numFmtId="0" fontId="37" fillId="2" borderId="0" xfId="0" applyFont="1" applyFill="1" applyAlignment="1">
      <alignment horizontal="center"/>
    </xf>
    <xf numFmtId="0" fontId="38" fillId="2" borderId="0" xfId="0" applyFont="1" applyFill="1" applyAlignment="1">
      <alignment horizontal="center"/>
    </xf>
    <xf numFmtId="0" fontId="0" fillId="0" borderId="0" xfId="0" applyFill="1"/>
    <xf numFmtId="0" fontId="39" fillId="0" borderId="0" xfId="0" applyFont="1" applyAlignment="1">
      <alignment horizontal="right" vertical="top" readingOrder="2"/>
    </xf>
    <xf numFmtId="0" fontId="41" fillId="0" borderId="0" xfId="0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44" fillId="0" borderId="0" xfId="4" applyFont="1"/>
    <xf numFmtId="0" fontId="45" fillId="0" borderId="0" xfId="0" applyFont="1" applyAlignment="1"/>
    <xf numFmtId="0" fontId="45" fillId="0" borderId="0" xfId="0" applyFont="1"/>
    <xf numFmtId="0" fontId="46" fillId="0" borderId="0" xfId="0" applyFont="1" applyAlignment="1"/>
    <xf numFmtId="0" fontId="45" fillId="0" borderId="0" xfId="0" applyFont="1" applyAlignment="1">
      <alignment horizontal="left"/>
    </xf>
    <xf numFmtId="0" fontId="47" fillId="0" borderId="0" xfId="0" applyFont="1"/>
    <xf numFmtId="0" fontId="49" fillId="0" borderId="0" xfId="0" applyFont="1"/>
    <xf numFmtId="0" fontId="26" fillId="0" borderId="0" xfId="0" applyFont="1" applyBorder="1" applyAlignment="1"/>
    <xf numFmtId="0" fontId="51" fillId="0" borderId="0" xfId="0" applyFont="1"/>
    <xf numFmtId="0" fontId="0" fillId="0" borderId="1" xfId="0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7" xfId="0" applyBorder="1"/>
    <xf numFmtId="164" fontId="0" fillId="0" borderId="7" xfId="1" applyNumberFormat="1" applyFont="1" applyBorder="1"/>
    <xf numFmtId="0" fontId="52" fillId="0" borderId="7" xfId="0" applyFont="1" applyBorder="1"/>
    <xf numFmtId="164" fontId="0" fillId="0" borderId="7" xfId="0" applyNumberFormat="1" applyBorder="1"/>
    <xf numFmtId="0" fontId="0" fillId="0" borderId="7" xfId="0" applyBorder="1" applyAlignment="1">
      <alignment wrapText="1"/>
    </xf>
    <xf numFmtId="0" fontId="0" fillId="0" borderId="1" xfId="0" applyBorder="1"/>
    <xf numFmtId="0" fontId="45" fillId="0" borderId="1" xfId="0" applyFont="1" applyBorder="1"/>
    <xf numFmtId="167" fontId="35" fillId="0" borderId="0" xfId="1" applyNumberFormat="1" applyFont="1" applyAlignment="1">
      <alignment vertical="center"/>
    </xf>
    <xf numFmtId="164" fontId="10" fillId="0" borderId="0" xfId="1" applyNumberFormat="1" applyFont="1" applyBorder="1"/>
    <xf numFmtId="0" fontId="35" fillId="0" borderId="0" xfId="0" applyFont="1" applyBorder="1" applyAlignment="1">
      <alignment horizontal="center" vertical="center"/>
    </xf>
    <xf numFmtId="165" fontId="35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4" fontId="45" fillId="0" borderId="0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4" fontId="45" fillId="0" borderId="1" xfId="0" applyNumberFormat="1" applyFont="1" applyBorder="1" applyAlignment="1">
      <alignment horizontal="center" vertical="center" wrapText="1"/>
    </xf>
    <xf numFmtId="165" fontId="35" fillId="0" borderId="1" xfId="0" applyNumberFormat="1" applyFont="1" applyBorder="1" applyAlignment="1">
      <alignment horizontal="center" vertical="center"/>
    </xf>
    <xf numFmtId="0" fontId="54" fillId="0" borderId="1" xfId="0" applyFont="1" applyBorder="1" applyAlignment="1">
      <alignment horizontal="center"/>
    </xf>
    <xf numFmtId="0" fontId="35" fillId="3" borderId="7" xfId="0" applyFont="1" applyFill="1" applyBorder="1" applyAlignment="1">
      <alignment vertical="center" wrapText="1"/>
    </xf>
    <xf numFmtId="0" fontId="58" fillId="3" borderId="7" xfId="0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0" fontId="45" fillId="0" borderId="3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43" fontId="45" fillId="0" borderId="0" xfId="1" applyFont="1" applyAlignment="1">
      <alignment horizontal="center" vertic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right" vertical="center"/>
    </xf>
    <xf numFmtId="165" fontId="45" fillId="0" borderId="0" xfId="0" applyNumberFormat="1" applyFont="1" applyAlignment="1">
      <alignment horizontal="center" vertical="center"/>
    </xf>
    <xf numFmtId="4" fontId="45" fillId="0" borderId="0" xfId="0" applyNumberFormat="1" applyFont="1" applyAlignment="1">
      <alignment horizontal="center"/>
    </xf>
    <xf numFmtId="43" fontId="45" fillId="0" borderId="0" xfId="1" applyFont="1" applyAlignment="1">
      <alignment horizontal="center"/>
    </xf>
    <xf numFmtId="4" fontId="45" fillId="0" borderId="0" xfId="0" applyNumberFormat="1" applyFont="1" applyAlignment="1">
      <alignment horizontal="right"/>
    </xf>
    <xf numFmtId="0" fontId="45" fillId="0" borderId="0" xfId="0" applyFont="1" applyBorder="1" applyAlignment="1">
      <alignment horizontal="center" vertical="center"/>
    </xf>
    <xf numFmtId="4" fontId="45" fillId="0" borderId="0" xfId="0" applyNumberFormat="1" applyFont="1" applyBorder="1" applyAlignment="1">
      <alignment horizontal="center" vertical="center"/>
    </xf>
    <xf numFmtId="43" fontId="45" fillId="0" borderId="0" xfId="1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4" fontId="45" fillId="0" borderId="0" xfId="0" applyNumberFormat="1" applyFont="1" applyBorder="1" applyAlignment="1">
      <alignment horizontal="right" vertical="center"/>
    </xf>
    <xf numFmtId="4" fontId="45" fillId="0" borderId="0" xfId="0" applyNumberFormat="1" applyFont="1" applyBorder="1" applyAlignment="1">
      <alignment horizontal="right" vertical="center" wrapText="1"/>
    </xf>
    <xf numFmtId="0" fontId="45" fillId="0" borderId="1" xfId="0" applyFont="1" applyBorder="1" applyAlignment="1">
      <alignment horizontal="center" vertical="center"/>
    </xf>
    <xf numFmtId="43" fontId="45" fillId="0" borderId="1" xfId="1" applyFont="1" applyBorder="1" applyAlignment="1">
      <alignment horizontal="center" vertical="center"/>
    </xf>
    <xf numFmtId="4" fontId="45" fillId="0" borderId="1" xfId="0" applyNumberFormat="1" applyFont="1" applyBorder="1" applyAlignment="1">
      <alignment horizontal="center" vertical="center"/>
    </xf>
    <xf numFmtId="0" fontId="45" fillId="0" borderId="1" xfId="0" applyFont="1" applyBorder="1" applyAlignment="1">
      <alignment horizontal="center"/>
    </xf>
    <xf numFmtId="4" fontId="45" fillId="0" borderId="1" xfId="0" applyNumberFormat="1" applyFont="1" applyBorder="1" applyAlignment="1">
      <alignment horizontal="right" vertical="center" wrapText="1"/>
    </xf>
    <xf numFmtId="4" fontId="45" fillId="0" borderId="1" xfId="0" applyNumberFormat="1" applyFont="1" applyBorder="1" applyAlignment="1">
      <alignment horizontal="right" vertical="center"/>
    </xf>
    <xf numFmtId="0" fontId="26" fillId="0" borderId="1" xfId="0" applyFont="1" applyBorder="1"/>
    <xf numFmtId="0" fontId="4" fillId="0" borderId="1" xfId="0" applyFont="1" applyBorder="1"/>
    <xf numFmtId="167" fontId="33" fillId="0" borderId="0" xfId="1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7" fontId="2" fillId="0" borderId="0" xfId="1" applyNumberFormat="1" applyFont="1" applyBorder="1" applyAlignment="1">
      <alignment horizontal="center" vertical="center" wrapText="1"/>
    </xf>
    <xf numFmtId="167" fontId="2" fillId="0" borderId="1" xfId="1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167" fontId="0" fillId="0" borderId="1" xfId="1" applyNumberFormat="1" applyFont="1" applyBorder="1"/>
    <xf numFmtId="169" fontId="56" fillId="0" borderId="0" xfId="0" applyNumberFormat="1" applyFont="1" applyFill="1" applyBorder="1" applyAlignment="1">
      <alignment vertical="center"/>
    </xf>
    <xf numFmtId="169" fontId="59" fillId="0" borderId="0" xfId="0" applyNumberFormat="1" applyFont="1" applyFill="1" applyBorder="1" applyAlignment="1">
      <alignment vertical="center"/>
    </xf>
    <xf numFmtId="169" fontId="57" fillId="4" borderId="0" xfId="0" applyNumberFormat="1" applyFont="1" applyFill="1" applyBorder="1" applyAlignment="1">
      <alignment vertical="center"/>
    </xf>
    <xf numFmtId="169" fontId="56" fillId="0" borderId="1" xfId="0" applyNumberFormat="1" applyFont="1" applyFill="1" applyBorder="1" applyAlignment="1">
      <alignment vertical="center"/>
    </xf>
    <xf numFmtId="169" fontId="59" fillId="0" borderId="1" xfId="0" applyNumberFormat="1" applyFont="1" applyFill="1" applyBorder="1" applyAlignment="1">
      <alignment vertical="center"/>
    </xf>
    <xf numFmtId="169" fontId="57" fillId="4" borderId="1" xfId="0" applyNumberFormat="1" applyFont="1" applyFill="1" applyBorder="1" applyAlignment="1">
      <alignment vertical="center"/>
    </xf>
    <xf numFmtId="0" fontId="60" fillId="0" borderId="0" xfId="0" applyFont="1"/>
    <xf numFmtId="0" fontId="61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1" fillId="0" borderId="0" xfId="0" applyFont="1"/>
    <xf numFmtId="0" fontId="62" fillId="0" borderId="0" xfId="0" applyFont="1"/>
    <xf numFmtId="0" fontId="18" fillId="0" borderId="1" xfId="0" applyFont="1" applyBorder="1"/>
    <xf numFmtId="0" fontId="35" fillId="0" borderId="1" xfId="0" applyFont="1" applyBorder="1"/>
    <xf numFmtId="0" fontId="35" fillId="0" borderId="0" xfId="0" applyFont="1"/>
    <xf numFmtId="0" fontId="58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/>
    </xf>
    <xf numFmtId="0" fontId="63" fillId="0" borderId="0" xfId="0" applyFont="1" applyBorder="1" applyAlignment="1">
      <alignment vertical="center"/>
    </xf>
    <xf numFmtId="0" fontId="35" fillId="0" borderId="0" xfId="0" applyFont="1" applyBorder="1"/>
    <xf numFmtId="0" fontId="58" fillId="0" borderId="0" xfId="0" applyFont="1" applyBorder="1" applyAlignment="1">
      <alignment horizontal="left" vertical="center"/>
    </xf>
    <xf numFmtId="0" fontId="58" fillId="0" borderId="0" xfId="0" applyFont="1" applyAlignment="1">
      <alignment horizontal="justify" vertical="center" wrapText="1"/>
    </xf>
    <xf numFmtId="167" fontId="58" fillId="0" borderId="0" xfId="1" applyNumberFormat="1" applyFont="1" applyBorder="1" applyAlignment="1">
      <alignment horizontal="right" vertical="center" wrapText="1"/>
    </xf>
    <xf numFmtId="167" fontId="35" fillId="0" borderId="0" xfId="1" applyNumberFormat="1" applyFont="1" applyBorder="1"/>
    <xf numFmtId="167" fontId="35" fillId="0" borderId="0" xfId="0" applyNumberFormat="1" applyFont="1" applyBorder="1"/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58" fillId="0" borderId="3" xfId="0" applyFont="1" applyFill="1" applyBorder="1" applyAlignment="1">
      <alignment horizontal="left" vertical="center"/>
    </xf>
    <xf numFmtId="0" fontId="58" fillId="0" borderId="3" xfId="0" applyFont="1" applyBorder="1" applyAlignment="1">
      <alignment vertical="center"/>
    </xf>
    <xf numFmtId="0" fontId="27" fillId="0" borderId="3" xfId="0" applyFont="1" applyBorder="1"/>
    <xf numFmtId="167" fontId="35" fillId="0" borderId="0" xfId="1" applyNumberFormat="1" applyFont="1" applyBorder="1" applyAlignment="1">
      <alignment horizontal="center" vertical="center"/>
    </xf>
    <xf numFmtId="167" fontId="35" fillId="0" borderId="1" xfId="1" applyNumberFormat="1" applyFont="1" applyBorder="1"/>
    <xf numFmtId="0" fontId="58" fillId="0" borderId="0" xfId="0" applyFont="1" applyBorder="1" applyAlignment="1"/>
    <xf numFmtId="0" fontId="27" fillId="0" borderId="0" xfId="0" applyFont="1"/>
    <xf numFmtId="0" fontId="27" fillId="0" borderId="1" xfId="0" applyFont="1" applyBorder="1"/>
    <xf numFmtId="167" fontId="35" fillId="0" borderId="0" xfId="1" applyNumberFormat="1" applyFont="1" applyBorder="1" applyAlignment="1">
      <alignment horizontal="right" vertical="center"/>
    </xf>
    <xf numFmtId="0" fontId="58" fillId="0" borderId="1" xfId="0" applyFont="1" applyBorder="1" applyAlignment="1">
      <alignment vertical="center" wrapText="1"/>
    </xf>
    <xf numFmtId="167" fontId="33" fillId="0" borderId="0" xfId="1" applyNumberFormat="1" applyFont="1" applyBorder="1" applyAlignment="1">
      <alignment horizontal="center" vertical="center"/>
    </xf>
    <xf numFmtId="167" fontId="26" fillId="0" borderId="0" xfId="1" applyNumberFormat="1" applyFont="1" applyBorder="1"/>
    <xf numFmtId="167" fontId="26" fillId="0" borderId="1" xfId="1" applyNumberFormat="1" applyFont="1" applyBorder="1"/>
    <xf numFmtId="0" fontId="26" fillId="0" borderId="0" xfId="0" applyFont="1" applyBorder="1"/>
    <xf numFmtId="4" fontId="26" fillId="0" borderId="0" xfId="0" applyNumberFormat="1" applyFont="1" applyBorder="1"/>
    <xf numFmtId="3" fontId="26" fillId="0" borderId="1" xfId="0" applyNumberFormat="1" applyFont="1" applyBorder="1"/>
    <xf numFmtId="0" fontId="33" fillId="0" borderId="0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18" fillId="0" borderId="5" xfId="0" applyFont="1" applyBorder="1"/>
    <xf numFmtId="167" fontId="18" fillId="0" borderId="0" xfId="1" applyNumberFormat="1" applyFont="1" applyBorder="1"/>
    <xf numFmtId="0" fontId="8" fillId="0" borderId="0" xfId="0" applyFont="1" applyBorder="1" applyAlignment="1">
      <alignment horizontal="left" vertical="center"/>
    </xf>
    <xf numFmtId="165" fontId="8" fillId="0" borderId="0" xfId="0" applyNumberFormat="1" applyFont="1" applyBorder="1" applyAlignment="1">
      <alignment horizontal="right" vertical="center"/>
    </xf>
    <xf numFmtId="166" fontId="8" fillId="0" borderId="0" xfId="0" applyNumberFormat="1" applyFont="1" applyBorder="1" applyAlignment="1">
      <alignment horizontal="right" vertical="center"/>
    </xf>
    <xf numFmtId="4" fontId="13" fillId="0" borderId="0" xfId="5" applyNumberFormat="1"/>
    <xf numFmtId="0" fontId="18" fillId="0" borderId="4" xfId="0" applyFont="1" applyBorder="1"/>
    <xf numFmtId="0" fontId="8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3" fontId="8" fillId="0" borderId="9" xfId="0" applyNumberFormat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0" fontId="55" fillId="0" borderId="0" xfId="0" applyFont="1" applyBorder="1" applyAlignment="1">
      <alignment horizontal="right" vertical="center"/>
    </xf>
    <xf numFmtId="164" fontId="54" fillId="0" borderId="0" xfId="1" applyNumberFormat="1" applyFont="1" applyBorder="1"/>
    <xf numFmtId="3" fontId="54" fillId="0" borderId="0" xfId="0" applyNumberFormat="1" applyFont="1" applyBorder="1"/>
    <xf numFmtId="3" fontId="11" fillId="0" borderId="0" xfId="0" applyNumberFormat="1" applyFont="1" applyFill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165" fontId="22" fillId="0" borderId="0" xfId="0" applyNumberFormat="1" applyFont="1" applyAlignment="1">
      <alignment horizontal="right" vertical="center"/>
    </xf>
    <xf numFmtId="165" fontId="22" fillId="0" borderId="0" xfId="0" applyNumberFormat="1" applyFont="1" applyBorder="1" applyAlignment="1">
      <alignment horizontal="right" vertical="center"/>
    </xf>
    <xf numFmtId="165" fontId="22" fillId="0" borderId="1" xfId="0" applyNumberFormat="1" applyFont="1" applyBorder="1" applyAlignment="1">
      <alignment horizontal="right" vertical="center"/>
    </xf>
    <xf numFmtId="165" fontId="15" fillId="0" borderId="1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right" vertical="center" wrapText="1"/>
    </xf>
    <xf numFmtId="0" fontId="16" fillId="0" borderId="5" xfId="0" applyFont="1" applyFill="1" applyBorder="1" applyAlignment="1">
      <alignment horizontal="right" vertical="center"/>
    </xf>
    <xf numFmtId="0" fontId="23" fillId="0" borderId="0" xfId="0" applyFont="1" applyBorder="1"/>
    <xf numFmtId="0" fontId="23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165" fontId="23" fillId="0" borderId="0" xfId="0" applyNumberFormat="1" applyFont="1" applyBorder="1" applyAlignment="1">
      <alignment vertical="center"/>
    </xf>
    <xf numFmtId="167" fontId="23" fillId="0" borderId="0" xfId="1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23" fillId="0" borderId="0" xfId="0" applyFont="1"/>
    <xf numFmtId="0" fontId="28" fillId="0" borderId="0" xfId="0" applyFont="1" applyBorder="1" applyAlignment="1">
      <alignment horizontal="left" vertical="center"/>
    </xf>
    <xf numFmtId="2" fontId="23" fillId="0" borderId="0" xfId="0" applyNumberFormat="1" applyFont="1" applyBorder="1" applyAlignment="1">
      <alignment vertical="center"/>
    </xf>
    <xf numFmtId="0" fontId="66" fillId="0" borderId="2" xfId="0" applyFont="1" applyBorder="1" applyAlignment="1">
      <alignment vertical="center"/>
    </xf>
    <xf numFmtId="0" fontId="67" fillId="0" borderId="2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23" fillId="0" borderId="5" xfId="0" applyFont="1" applyBorder="1"/>
    <xf numFmtId="0" fontId="16" fillId="0" borderId="0" xfId="0" applyFont="1" applyFill="1" applyBorder="1" applyAlignment="1">
      <alignment horizontal="right" vertical="center"/>
    </xf>
    <xf numFmtId="164" fontId="23" fillId="0" borderId="5" xfId="1" applyNumberFormat="1" applyFont="1" applyBorder="1"/>
    <xf numFmtId="164" fontId="23" fillId="0" borderId="0" xfId="1" applyNumberFormat="1" applyFont="1" applyBorder="1"/>
    <xf numFmtId="2" fontId="23" fillId="0" borderId="6" xfId="0" applyNumberFormat="1" applyFont="1" applyBorder="1"/>
    <xf numFmtId="2" fontId="23" fillId="0" borderId="11" xfId="0" applyNumberFormat="1" applyFont="1" applyBorder="1"/>
    <xf numFmtId="0" fontId="23" fillId="0" borderId="6" xfId="0" applyFont="1" applyBorder="1"/>
    <xf numFmtId="2" fontId="23" fillId="0" borderId="0" xfId="0" applyNumberFormat="1" applyFont="1" applyBorder="1"/>
    <xf numFmtId="2" fontId="23" fillId="0" borderId="7" xfId="0" applyNumberFormat="1" applyFont="1" applyBorder="1"/>
    <xf numFmtId="43" fontId="23" fillId="0" borderId="6" xfId="1" applyFont="1" applyBorder="1"/>
    <xf numFmtId="164" fontId="23" fillId="0" borderId="12" xfId="1" applyNumberFormat="1" applyFont="1" applyBorder="1"/>
    <xf numFmtId="164" fontId="23" fillId="0" borderId="14" xfId="1" applyNumberFormat="1" applyFont="1" applyBorder="1"/>
    <xf numFmtId="43" fontId="23" fillId="0" borderId="0" xfId="1" applyFont="1" applyBorder="1"/>
    <xf numFmtId="43" fontId="23" fillId="0" borderId="13" xfId="1" applyFont="1" applyBorder="1"/>
    <xf numFmtId="0" fontId="1" fillId="0" borderId="0" xfId="0" applyFont="1"/>
    <xf numFmtId="0" fontId="12" fillId="0" borderId="6" xfId="0" applyFont="1" applyBorder="1" applyAlignment="1">
      <alignment horizontal="justify" vertical="center"/>
    </xf>
    <xf numFmtId="0" fontId="12" fillId="0" borderId="6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right" vertical="center"/>
    </xf>
    <xf numFmtId="3" fontId="8" fillId="0" borderId="9" xfId="0" applyNumberFormat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/>
    </xf>
    <xf numFmtId="164" fontId="10" fillId="0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Border="1" applyAlignment="1">
      <alignment horizontal="justify" vertical="center"/>
    </xf>
    <xf numFmtId="0" fontId="12" fillId="0" borderId="16" xfId="0" applyFont="1" applyBorder="1" applyAlignment="1">
      <alignment horizontal="justify" vertical="center"/>
    </xf>
    <xf numFmtId="0" fontId="12" fillId="0" borderId="17" xfId="0" applyFont="1" applyBorder="1" applyAlignment="1">
      <alignment horizontal="right" vertical="center"/>
    </xf>
    <xf numFmtId="0" fontId="8" fillId="0" borderId="15" xfId="0" applyFont="1" applyBorder="1" applyAlignment="1">
      <alignment horizontal="justify" vertical="center"/>
    </xf>
    <xf numFmtId="3" fontId="8" fillId="0" borderId="0" xfId="0" applyNumberFormat="1" applyFont="1" applyBorder="1"/>
    <xf numFmtId="3" fontId="10" fillId="0" borderId="0" xfId="0" applyNumberFormat="1" applyFont="1" applyBorder="1"/>
    <xf numFmtId="3" fontId="8" fillId="0" borderId="9" xfId="0" applyNumberFormat="1" applyFont="1" applyBorder="1"/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Fill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167" fontId="8" fillId="0" borderId="3" xfId="1" applyNumberFormat="1" applyFont="1" applyBorder="1" applyAlignment="1">
      <alignment horizontal="justify" vertical="center"/>
    </xf>
    <xf numFmtId="164" fontId="8" fillId="0" borderId="3" xfId="1" applyNumberFormat="1" applyFont="1" applyBorder="1" applyAlignment="1">
      <alignment horizontal="justify" vertical="center"/>
    </xf>
    <xf numFmtId="164" fontId="8" fillId="0" borderId="8" xfId="1" applyNumberFormat="1" applyFont="1" applyBorder="1" applyAlignment="1">
      <alignment horizontal="justify" vertical="center"/>
    </xf>
    <xf numFmtId="0" fontId="21" fillId="0" borderId="1" xfId="0" applyFont="1" applyBorder="1"/>
    <xf numFmtId="0" fontId="0" fillId="0" borderId="0" xfId="0" applyFill="1" applyBorder="1"/>
    <xf numFmtId="0" fontId="65" fillId="0" borderId="0" xfId="0" applyFont="1" applyAlignment="1">
      <alignment vertical="center"/>
    </xf>
    <xf numFmtId="0" fontId="35" fillId="3" borderId="4" xfId="0" applyFont="1" applyFill="1" applyBorder="1" applyAlignment="1">
      <alignment vertical="center"/>
    </xf>
    <xf numFmtId="0" fontId="35" fillId="3" borderId="4" xfId="0" applyFont="1" applyFill="1" applyBorder="1" applyAlignment="1">
      <alignment horizontal="right" vertical="center"/>
    </xf>
    <xf numFmtId="164" fontId="18" fillId="0" borderId="0" xfId="1" applyNumberFormat="1" applyFont="1" applyBorder="1" applyAlignment="1">
      <alignment horizontal="right"/>
    </xf>
    <xf numFmtId="164" fontId="10" fillId="0" borderId="0" xfId="1" applyNumberFormat="1" applyFont="1" applyBorder="1" applyAlignment="1">
      <alignment horizontal="right"/>
    </xf>
    <xf numFmtId="0" fontId="10" fillId="0" borderId="0" xfId="0" applyFont="1" applyBorder="1"/>
    <xf numFmtId="164" fontId="18" fillId="0" borderId="4" xfId="0" applyNumberFormat="1" applyFont="1" applyBorder="1" applyAlignment="1">
      <alignment horizontal="right"/>
    </xf>
    <xf numFmtId="0" fontId="69" fillId="0" borderId="0" xfId="0" applyFont="1"/>
    <xf numFmtId="0" fontId="70" fillId="0" borderId="0" xfId="0" applyFont="1" applyBorder="1" applyAlignment="1">
      <alignment vertical="center"/>
    </xf>
    <xf numFmtId="0" fontId="71" fillId="0" borderId="0" xfId="0" applyFont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2" fillId="0" borderId="5" xfId="0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55" fillId="0" borderId="6" xfId="0" applyFont="1" applyBorder="1" applyAlignment="1">
      <alignment horizontal="right" vertical="center"/>
    </xf>
    <xf numFmtId="164" fontId="54" fillId="0" borderId="6" xfId="1" applyNumberFormat="1" applyFont="1" applyBorder="1"/>
    <xf numFmtId="3" fontId="11" fillId="0" borderId="6" xfId="0" applyNumberFormat="1" applyFont="1" applyFill="1" applyBorder="1" applyAlignment="1">
      <alignment horizontal="right" vertical="center" wrapText="1"/>
    </xf>
    <xf numFmtId="3" fontId="10" fillId="0" borderId="6" xfId="0" applyNumberFormat="1" applyFont="1" applyBorder="1" applyAlignment="1">
      <alignment horizontal="right" vertical="center" wrapText="1"/>
    </xf>
    <xf numFmtId="3" fontId="11" fillId="0" borderId="6" xfId="0" applyNumberFormat="1" applyFont="1" applyBorder="1" applyAlignment="1">
      <alignment horizontal="right" vertical="center" wrapText="1"/>
    </xf>
    <xf numFmtId="3" fontId="10" fillId="0" borderId="6" xfId="0" applyNumberFormat="1" applyFont="1" applyFill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/>
    </xf>
    <xf numFmtId="3" fontId="54" fillId="0" borderId="6" xfId="0" applyNumberFormat="1" applyFont="1" applyBorder="1"/>
    <xf numFmtId="0" fontId="11" fillId="0" borderId="0" xfId="0" applyFont="1" applyBorder="1"/>
    <xf numFmtId="0" fontId="11" fillId="0" borderId="0" xfId="0" applyFont="1"/>
    <xf numFmtId="171" fontId="11" fillId="0" borderId="0" xfId="9" applyNumberFormat="1" applyFont="1" applyBorder="1"/>
    <xf numFmtId="172" fontId="11" fillId="0" borderId="0" xfId="9" applyNumberFormat="1" applyFont="1" applyBorder="1"/>
    <xf numFmtId="172" fontId="11" fillId="0" borderId="1" xfId="9" applyNumberFormat="1" applyFont="1" applyBorder="1"/>
    <xf numFmtId="0" fontId="58" fillId="0" borderId="5" xfId="0" applyFont="1" applyBorder="1" applyAlignment="1">
      <alignment horizontal="center" vertical="center" wrapText="1"/>
    </xf>
    <xf numFmtId="167" fontId="35" fillId="0" borderId="5" xfId="1" applyNumberFormat="1" applyFont="1" applyBorder="1" applyAlignment="1">
      <alignment horizontal="right" vertical="center" wrapText="1"/>
    </xf>
    <xf numFmtId="167" fontId="58" fillId="0" borderId="5" xfId="1" applyNumberFormat="1" applyFont="1" applyBorder="1" applyAlignment="1">
      <alignment horizontal="right" vertical="center" wrapText="1"/>
    </xf>
    <xf numFmtId="0" fontId="58" fillId="0" borderId="6" xfId="0" applyFont="1" applyBorder="1" applyAlignment="1">
      <alignment horizontal="center"/>
    </xf>
    <xf numFmtId="167" fontId="35" fillId="0" borderId="6" xfId="0" applyNumberFormat="1" applyFont="1" applyBorder="1"/>
    <xf numFmtId="167" fontId="35" fillId="0" borderId="6" xfId="1" applyNumberFormat="1" applyFont="1" applyBorder="1"/>
    <xf numFmtId="167" fontId="58" fillId="0" borderId="6" xfId="1" applyNumberFormat="1" applyFont="1" applyBorder="1" applyAlignment="1">
      <alignment horizontal="right" vertical="center" wrapText="1"/>
    </xf>
    <xf numFmtId="167" fontId="58" fillId="0" borderId="0" xfId="1" applyNumberFormat="1" applyFont="1" applyBorder="1" applyAlignment="1">
      <alignment horizontal="center" vertical="center"/>
    </xf>
    <xf numFmtId="167" fontId="58" fillId="0" borderId="1" xfId="1" applyNumberFormat="1" applyFont="1" applyBorder="1" applyAlignment="1">
      <alignment horizontal="center" vertical="center"/>
    </xf>
    <xf numFmtId="167" fontId="58" fillId="0" borderId="0" xfId="1" applyNumberFormat="1" applyFont="1" applyBorder="1" applyAlignment="1">
      <alignment horizontal="right" vertical="center"/>
    </xf>
    <xf numFmtId="167" fontId="58" fillId="0" borderId="0" xfId="1" applyNumberFormat="1" applyFont="1" applyBorder="1"/>
    <xf numFmtId="167" fontId="58" fillId="0" borderId="1" xfId="1" applyNumberFormat="1" applyFont="1" applyBorder="1"/>
    <xf numFmtId="0" fontId="72" fillId="0" borderId="0" xfId="0" applyFont="1"/>
    <xf numFmtId="0" fontId="73" fillId="0" borderId="0" xfId="0" applyFont="1" applyAlignment="1">
      <alignment vertical="center"/>
    </xf>
    <xf numFmtId="0" fontId="72" fillId="0" borderId="0" xfId="0" applyFont="1" applyBorder="1" applyAlignment="1">
      <alignment vertical="center"/>
    </xf>
    <xf numFmtId="167" fontId="32" fillId="0" borderId="0" xfId="1" applyNumberFormat="1" applyFont="1" applyBorder="1" applyAlignment="1">
      <alignment horizontal="center" vertical="center"/>
    </xf>
    <xf numFmtId="167" fontId="32" fillId="0" borderId="0" xfId="1" applyNumberFormat="1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167" fontId="32" fillId="0" borderId="5" xfId="1" applyNumberFormat="1" applyFont="1" applyBorder="1" applyAlignment="1">
      <alignment horizontal="right" vertical="center"/>
    </xf>
    <xf numFmtId="167" fontId="32" fillId="0" borderId="6" xfId="1" applyNumberFormat="1" applyFont="1" applyBorder="1" applyAlignment="1">
      <alignment horizontal="right" vertical="center"/>
    </xf>
    <xf numFmtId="43" fontId="0" fillId="0" borderId="0" xfId="1" applyFont="1"/>
    <xf numFmtId="0" fontId="0" fillId="5" borderId="0" xfId="0" applyFill="1"/>
    <xf numFmtId="0" fontId="0" fillId="0" borderId="0" xfId="0" applyAlignment="1">
      <alignment horizontal="left"/>
    </xf>
    <xf numFmtId="0" fontId="70" fillId="0" borderId="0" xfId="0" applyFont="1" applyBorder="1" applyAlignment="1"/>
    <xf numFmtId="0" fontId="71" fillId="0" borderId="0" xfId="0" applyFont="1" applyBorder="1"/>
    <xf numFmtId="0" fontId="70" fillId="0" borderId="1" xfId="0" applyFont="1" applyBorder="1" applyAlignment="1"/>
    <xf numFmtId="0" fontId="19" fillId="0" borderId="1" xfId="0" applyFont="1" applyBorder="1" applyAlignment="1">
      <alignment vertical="center"/>
    </xf>
    <xf numFmtId="0" fontId="4" fillId="0" borderId="0" xfId="0" applyFont="1"/>
    <xf numFmtId="167" fontId="18" fillId="0" borderId="5" xfId="1" applyNumberFormat="1" applyFont="1" applyBorder="1"/>
    <xf numFmtId="0" fontId="27" fillId="0" borderId="6" xfId="0" applyFont="1" applyBorder="1"/>
    <xf numFmtId="167" fontId="27" fillId="0" borderId="6" xfId="1" applyNumberFormat="1" applyFont="1" applyBorder="1"/>
    <xf numFmtId="0" fontId="74" fillId="0" borderId="0" xfId="0" applyFont="1"/>
    <xf numFmtId="0" fontId="43" fillId="0" borderId="0" xfId="4"/>
    <xf numFmtId="0" fontId="75" fillId="0" borderId="0" xfId="0" applyFont="1" applyAlignment="1">
      <alignment vertical="center"/>
    </xf>
    <xf numFmtId="0" fontId="23" fillId="6" borderId="0" xfId="0" applyFont="1" applyFill="1"/>
    <xf numFmtId="173" fontId="18" fillId="0" borderId="0" xfId="0" applyNumberFormat="1" applyFont="1"/>
    <xf numFmtId="167" fontId="18" fillId="0" borderId="0" xfId="0" applyNumberFormat="1" applyFont="1"/>
    <xf numFmtId="43" fontId="18" fillId="0" borderId="0" xfId="0" applyNumberFormat="1" applyFont="1"/>
    <xf numFmtId="165" fontId="54" fillId="0" borderId="0" xfId="0" applyNumberFormat="1" applyFont="1" applyAlignment="1">
      <alignment horizontal="center"/>
    </xf>
    <xf numFmtId="1" fontId="18" fillId="0" borderId="0" xfId="0" applyNumberFormat="1" applyFont="1"/>
    <xf numFmtId="0" fontId="12" fillId="0" borderId="0" xfId="0" applyFont="1" applyBorder="1" applyAlignment="1">
      <alignment vertical="center" wrapText="1"/>
    </xf>
    <xf numFmtId="0" fontId="40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8" fillId="0" borderId="3" xfId="0" applyFont="1" applyBorder="1" applyAlignment="1">
      <alignment horizontal="center" vertical="center"/>
    </xf>
    <xf numFmtId="0" fontId="68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166" fontId="23" fillId="0" borderId="5" xfId="0" applyNumberFormat="1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6" fontId="23" fillId="0" borderId="6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8" fillId="0" borderId="5" xfId="0" applyFont="1" applyBorder="1" applyAlignment="1">
      <alignment horizontal="left" vertical="center"/>
    </xf>
    <xf numFmtId="2" fontId="23" fillId="0" borderId="5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3" fillId="0" borderId="6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70" fillId="0" borderId="0" xfId="0" applyFont="1" applyAlignment="1">
      <alignment horizontal="left" vertical="center" wrapText="1"/>
    </xf>
    <xf numFmtId="0" fontId="49" fillId="0" borderId="5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" fillId="0" borderId="0" xfId="5" applyFont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6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4" fillId="0" borderId="3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8" fillId="0" borderId="1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7" fillId="0" borderId="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71" fillId="0" borderId="1" xfId="0" applyFont="1" applyBorder="1"/>
    <xf numFmtId="0" fontId="76" fillId="0" borderId="0" xfId="0" applyFont="1" applyAlignment="1">
      <alignment vertical="center"/>
    </xf>
    <xf numFmtId="167" fontId="32" fillId="0" borderId="1" xfId="1" applyNumberFormat="1" applyFont="1" applyBorder="1" applyAlignment="1">
      <alignment horizontal="center" vertical="center"/>
    </xf>
  </cellXfs>
  <cellStyles count="10">
    <cellStyle name="Comma" xfId="1" builtinId="3"/>
    <cellStyle name="Comma 2" xfId="9"/>
    <cellStyle name="Comma 2 2" xfId="3"/>
    <cellStyle name="Comma 50" xfId="8"/>
    <cellStyle name="Hyperlink" xfId="4" builtinId="8"/>
    <cellStyle name="Normal" xfId="0" builtinId="0"/>
    <cellStyle name="Normal 2" xfId="5"/>
    <cellStyle name="Normal 2 39" xfId="7"/>
    <cellStyle name="Normal 21" xfId="6"/>
    <cellStyle name="Normal 5 2" xfId="2"/>
  </cellStyles>
  <dxfs count="5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_(* #,##0_);_(* \(#,##0\);_(* &quot;-&quot;??_);_(@_)"/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_(* #,##0_);_(* \(#,##0\);_(* &quot;-&quot;??_);_(@_)"/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_(* #,##0_);_(* \(#,##0\);_(* &quot;-&quot;??_);_(@_)"/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_(* #,##0_);_(* \(#,##0\);_(* &quot;-&quot;??_);_(@_)"/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_(* #,##0_);_(* \(#,##0\);_(* &quot;-&quot;??_);_(@_)"/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_(* #,##0_);_(* \(#,##0\);_(* &quot;-&quot;??_);_(@_)"/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_(* #,##0_);_(* \(#,##0\);_(* &quot;-&quot;??_);_(@_)"/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_(* #,##0_);_(* \(#,##0\);_(* &quot;-&quot;??_);_(@_)"/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_(* #,##0_);_(* \(#,##0\);_(* &quot;-&quot;??_);_(@_)"/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_(* #,##0_);_(* \(#,##0\);_(* &quot;-&quot;??_);_(@_)"/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_(* #,##0_);_(* \(#,##0\);_(* &quot;-&quot;??_);_(@_)"/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_(* #,##0_);_(* \(#,##0\);_(* &quot;-&quot;??_);_(@_)"/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_(* #,##0_);_(* \(#,##0\);_(* &quot;-&quot;??_);_(@_)"/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_(* #,##0_);_(* \(#,##0\);_(* &quot;-&quot;??_);_(@_)"/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_(* #,##0_);_(* \(#,##0\);_(* &quot;-&quot;??_);_(@_)"/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_(* #,##0_);_(* \(#,##0\);_(* &quot;-&quot;??_);_(@_)"/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_(* #,##0_);_(* \(#,##0\);_(* &quot;-&quot;??_);_(@_)"/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_(* #,##0_);_(* \(#,##0\);_(* &quot;-&quot;??_);_(@_)"/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_(* #,##0_);_(* \(#,##0\);_(* &quot;-&quot;??_);_(@_)"/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_(* #,##0_);_(* \(#,##0\);_(* &quot;-&quot;??_);_(@_)"/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_(* #,##0_);_(* \(#,##0\);_(* &quot;-&quot;??_);_(@_)"/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_(* #,##0_);_(* \(#,##0\);_(* &quot;-&quot;??_);_(@_)"/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_(* #,##0_);_(* \(#,##0\);_(* &quot;-&quot;??_);_(@_)"/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_(* #,##0_);_(* \(#,##0\);_(* &quot;-&quot;??_);_(@_)"/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113418</xdr:rowOff>
    </xdr:from>
    <xdr:to>
      <xdr:col>2</xdr:col>
      <xdr:colOff>47625</xdr:colOff>
      <xdr:row>3</xdr:row>
      <xdr:rowOff>104776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6" y="113418"/>
          <a:ext cx="733424" cy="772408"/>
        </a:xfrm>
        <a:prstGeom prst="rect">
          <a:avLst/>
        </a:prstGeom>
        <a:noFill/>
        <a:ln>
          <a:noFill/>
        </a:ln>
        <a:effectLst>
          <a:innerShdw blurRad="114300">
            <a:prstClr val="black"/>
          </a:innerShdw>
        </a:effectLst>
      </xdr:spPr>
    </xdr:pic>
    <xdr:clientData/>
  </xdr:twoCellAnchor>
  <xdr:twoCellAnchor>
    <xdr:from>
      <xdr:col>1</xdr:col>
      <xdr:colOff>142875</xdr:colOff>
      <xdr:row>6</xdr:row>
      <xdr:rowOff>1352550</xdr:rowOff>
    </xdr:from>
    <xdr:to>
      <xdr:col>7</xdr:col>
      <xdr:colOff>628650</xdr:colOff>
      <xdr:row>6</xdr:row>
      <xdr:rowOff>2438400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5750" y="2609850"/>
          <a:ext cx="5724525" cy="1085850"/>
        </a:xfrm>
        <a:prstGeom prst="rect">
          <a:avLst/>
        </a:prstGeom>
        <a:solidFill>
          <a:schemeClr val="lt1"/>
        </a:solidFill>
        <a:ln w="3175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Production of Agriculture</a:t>
          </a:r>
          <a:r>
            <a:rPr lang="en-US" sz="2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Statistics </a:t>
          </a:r>
          <a:endParaRPr lang="en-US" sz="24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3\Monetary%20Files\Rural%20Finance%20Office\REPORTS\FINDICAT_B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og.gov.gh/BOGWeb/StatBulAug09/Statiscal%20Bulletin%20August%20-%202009%20%20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1\monetary%20fil\Monetary%20Files\Monetary%20Analysis%20Office\BSD%202%20-%204%20RETURNS%202002\June%202002\Ssb\JUNE2002_PRUDENTIAL_%20RETUR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fosu-baadu/Desktop/2020activities/AgRIC-DAtabase/AgricStatisticsPUB-Jan272020-WkingFile_rev%20Asuo-BerniceFeb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Charts"/>
      <sheetName val="STC2002MARCH"/>
      <sheetName val="STC2001JUNE"/>
      <sheetName val="STCJUNE2002"/>
      <sheetName val="STC2001Dec"/>
      <sheetName val="STC2001SEPT"/>
      <sheetName val="ANNREV-2001"/>
      <sheetName val="ANNREV"/>
      <sheetName val="ANNUAL REP. 2000"/>
      <sheetName val="1QR2002"/>
      <sheetName val="4QR2000"/>
      <sheetName val="2QR2001"/>
      <sheetName val="4QR2001"/>
      <sheetName val="3QR2001"/>
      <sheetName val="LoanSTC2reserve-dep"/>
      <sheetName val="CONBASH98"/>
      <sheetName val="conbash2000"/>
      <sheetName val="QuarterlySTC Class"/>
      <sheetName val="RuralList1999"/>
      <sheetName val="Rul1997"/>
      <sheetName val="Rul1996"/>
      <sheetName val="Rul1995"/>
      <sheetName val="Ruralocation"/>
      <sheetName val="RuralList2000"/>
      <sheetName val="DataReq't"/>
      <sheetName val="General Rural Classify"/>
      <sheetName val="ANNUAL_REP__2000"/>
      <sheetName val="QuarterlySTC_Class"/>
      <sheetName val="General_Rural_Classify"/>
    </sheetNames>
    <sheetDataSet>
      <sheetData sheetId="0">
        <row r="3">
          <cell r="B3" t="str">
            <v>Jan.'2000</v>
          </cell>
          <cell r="C3" t="str">
            <v>Feb.'2000</v>
          </cell>
          <cell r="D3" t="str">
            <v>Mar.'2000</v>
          </cell>
          <cell r="E3" t="str">
            <v>Apr.'2000</v>
          </cell>
          <cell r="F3" t="str">
            <v>May'2000</v>
          </cell>
          <cell r="G3" t="str">
            <v>Jun.'2000</v>
          </cell>
          <cell r="H3" t="str">
            <v>Jul.'2000</v>
          </cell>
          <cell r="I3" t="str">
            <v>Aug.'2000</v>
          </cell>
          <cell r="J3" t="str">
            <v>Sept.'2000</v>
          </cell>
          <cell r="K3" t="str">
            <v>Oct.'2000</v>
          </cell>
          <cell r="L3" t="str">
            <v>Nov.'2000</v>
          </cell>
          <cell r="M3" t="str">
            <v>Dec.'2000</v>
          </cell>
          <cell r="O3" t="str">
            <v>Jan.'2000</v>
          </cell>
          <cell r="P3" t="str">
            <v>Feb.'2000</v>
          </cell>
          <cell r="Q3" t="str">
            <v>Mar.'2000</v>
          </cell>
          <cell r="R3" t="str">
            <v>Apr.'2000</v>
          </cell>
          <cell r="S3" t="str">
            <v>May'2000</v>
          </cell>
          <cell r="T3" t="str">
            <v>Jun.'2000</v>
          </cell>
          <cell r="U3" t="str">
            <v>Jul.'2000</v>
          </cell>
          <cell r="V3" t="str">
            <v>Aug.'2000</v>
          </cell>
          <cell r="W3" t="str">
            <v>Sept.'2000</v>
          </cell>
          <cell r="AC3" t="str">
            <v>Jan.'2000</v>
          </cell>
          <cell r="AD3" t="str">
            <v>Feb.'2000</v>
          </cell>
          <cell r="AE3" t="str">
            <v>Mar.'2000</v>
          </cell>
          <cell r="AF3" t="str">
            <v>Apr.'2000</v>
          </cell>
          <cell r="AG3" t="str">
            <v>May'2000</v>
          </cell>
          <cell r="AH3" t="str">
            <v>Jun.'2000</v>
          </cell>
          <cell r="AI3" t="str">
            <v>Jul.'2000</v>
          </cell>
          <cell r="AJ3" t="str">
            <v>Aug.'2000</v>
          </cell>
          <cell r="AK3" t="str">
            <v>Sept.'2000</v>
          </cell>
          <cell r="AL3" t="str">
            <v>Oct.'2000</v>
          </cell>
          <cell r="AM3" t="str">
            <v>Nov.'2000</v>
          </cell>
          <cell r="AN3" t="str">
            <v>Dec.'2000</v>
          </cell>
        </row>
        <row r="4">
          <cell r="B4">
            <v>212938.26</v>
          </cell>
          <cell r="C4">
            <v>225200.95</v>
          </cell>
          <cell r="D4">
            <v>229715.83000000002</v>
          </cell>
          <cell r="E4">
            <v>232319.66999999998</v>
          </cell>
          <cell r="F4">
            <v>237256.34</v>
          </cell>
          <cell r="G4">
            <v>249891.53</v>
          </cell>
          <cell r="H4">
            <v>258691.37</v>
          </cell>
          <cell r="I4">
            <v>267616.56</v>
          </cell>
          <cell r="J4">
            <v>278086.16000000003</v>
          </cell>
          <cell r="K4">
            <v>293577.61</v>
          </cell>
          <cell r="L4">
            <v>303277.93</v>
          </cell>
          <cell r="M4">
            <v>312985.13</v>
          </cell>
          <cell r="O4">
            <v>122900.95</v>
          </cell>
          <cell r="P4">
            <v>129937.29</v>
          </cell>
          <cell r="Q4">
            <v>134446.64000000001</v>
          </cell>
          <cell r="R4">
            <v>137025.19</v>
          </cell>
          <cell r="S4">
            <v>140392.53</v>
          </cell>
          <cell r="T4">
            <v>146747.41</v>
          </cell>
          <cell r="U4">
            <v>153864.75</v>
          </cell>
          <cell r="V4">
            <v>158837.57999999999</v>
          </cell>
          <cell r="W4">
            <v>165119.67000000001</v>
          </cell>
          <cell r="X4">
            <v>176624.96</v>
          </cell>
          <cell r="Y4">
            <v>182577.4</v>
          </cell>
          <cell r="Z4">
            <v>191306.73</v>
          </cell>
          <cell r="AC4">
            <v>90037.31</v>
          </cell>
          <cell r="AD4">
            <v>95263.66</v>
          </cell>
          <cell r="AE4">
            <v>95269.19</v>
          </cell>
          <cell r="AF4">
            <v>95294.48</v>
          </cell>
          <cell r="AG4">
            <v>96863.81</v>
          </cell>
          <cell r="AH4">
            <v>103144.12</v>
          </cell>
          <cell r="AI4">
            <v>104826.62</v>
          </cell>
          <cell r="AJ4">
            <v>108778.98</v>
          </cell>
          <cell r="AK4">
            <v>112966.49</v>
          </cell>
          <cell r="AL4">
            <v>116952.65</v>
          </cell>
          <cell r="AM4">
            <v>120700.53</v>
          </cell>
          <cell r="AN4">
            <v>121678.39999999999</v>
          </cell>
        </row>
        <row r="5">
          <cell r="B5">
            <v>156327.9</v>
          </cell>
          <cell r="C5">
            <v>165349.22999999998</v>
          </cell>
          <cell r="D5">
            <v>166715.19</v>
          </cell>
          <cell r="E5">
            <v>168427.81</v>
          </cell>
          <cell r="F5">
            <v>171264.4</v>
          </cell>
          <cell r="G5">
            <v>180065.12</v>
          </cell>
          <cell r="H5">
            <v>187836.28</v>
          </cell>
          <cell r="I5">
            <v>194754.09000000003</v>
          </cell>
          <cell r="J5">
            <v>199605.46000000002</v>
          </cell>
          <cell r="K5">
            <v>215560.94</v>
          </cell>
          <cell r="L5">
            <v>223666.32</v>
          </cell>
          <cell r="M5">
            <v>233851.77000000002</v>
          </cell>
          <cell r="O5">
            <v>88959.14</v>
          </cell>
          <cell r="P5">
            <v>95008.61</v>
          </cell>
          <cell r="Q5">
            <v>95931.51</v>
          </cell>
          <cell r="R5">
            <v>97558.06</v>
          </cell>
          <cell r="S5">
            <v>99016.47</v>
          </cell>
          <cell r="T5">
            <v>103132.33</v>
          </cell>
          <cell r="U5">
            <v>109246.91</v>
          </cell>
          <cell r="V5">
            <v>112617.13</v>
          </cell>
          <cell r="W5">
            <v>114400.1</v>
          </cell>
          <cell r="X5">
            <v>125756.67</v>
          </cell>
          <cell r="Y5">
            <v>130802</v>
          </cell>
          <cell r="Z5">
            <v>139091.19</v>
          </cell>
          <cell r="AC5">
            <v>67368.759999999995</v>
          </cell>
          <cell r="AD5">
            <v>70340.62</v>
          </cell>
          <cell r="AE5">
            <v>70783.679999999993</v>
          </cell>
          <cell r="AF5">
            <v>70869.75</v>
          </cell>
          <cell r="AG5">
            <v>72247.929999999993</v>
          </cell>
          <cell r="AH5">
            <v>76932.789999999994</v>
          </cell>
          <cell r="AI5">
            <v>78589.37</v>
          </cell>
          <cell r="AJ5">
            <v>82136.960000000006</v>
          </cell>
          <cell r="AK5">
            <v>85205.36</v>
          </cell>
          <cell r="AL5">
            <v>89804.27</v>
          </cell>
          <cell r="AM5">
            <v>92864.320000000007</v>
          </cell>
          <cell r="AN5">
            <v>94760.58</v>
          </cell>
        </row>
        <row r="6">
          <cell r="B6">
            <v>30766.32</v>
          </cell>
          <cell r="C6">
            <v>37981.68</v>
          </cell>
          <cell r="D6">
            <v>32681.74</v>
          </cell>
          <cell r="E6">
            <v>33961.53</v>
          </cell>
          <cell r="F6">
            <v>38123.42</v>
          </cell>
          <cell r="G6">
            <v>37395.160000000003</v>
          </cell>
          <cell r="H6">
            <v>40608.86</v>
          </cell>
          <cell r="I6">
            <v>42975.34</v>
          </cell>
          <cell r="J6">
            <v>45444.57</v>
          </cell>
          <cell r="K6">
            <v>48427.149999999994</v>
          </cell>
          <cell r="L6">
            <v>43656.11</v>
          </cell>
          <cell r="M6">
            <v>46739.85</v>
          </cell>
          <cell r="O6">
            <v>17262.28</v>
          </cell>
          <cell r="P6">
            <v>21827.42</v>
          </cell>
          <cell r="Q6">
            <v>18138.45</v>
          </cell>
          <cell r="R6">
            <v>20886</v>
          </cell>
          <cell r="S6">
            <v>24417.98</v>
          </cell>
          <cell r="T6">
            <v>21579.22</v>
          </cell>
          <cell r="U6">
            <v>24733.81</v>
          </cell>
          <cell r="V6">
            <v>25783.81</v>
          </cell>
          <cell r="W6">
            <v>26080.78</v>
          </cell>
          <cell r="X6">
            <v>28393.71</v>
          </cell>
          <cell r="Y6">
            <v>26293.35</v>
          </cell>
          <cell r="Z6">
            <v>29701.87</v>
          </cell>
          <cell r="AC6">
            <v>13504.04</v>
          </cell>
          <cell r="AD6">
            <v>16154.26</v>
          </cell>
          <cell r="AE6">
            <v>14543.29</v>
          </cell>
          <cell r="AF6">
            <v>13075.53</v>
          </cell>
          <cell r="AG6">
            <v>13705.44</v>
          </cell>
          <cell r="AH6">
            <v>15815.94</v>
          </cell>
          <cell r="AI6">
            <v>15875.05</v>
          </cell>
          <cell r="AJ6">
            <v>17191.53</v>
          </cell>
          <cell r="AK6">
            <v>19363.79</v>
          </cell>
          <cell r="AL6">
            <v>20033.439999999999</v>
          </cell>
          <cell r="AM6">
            <v>17362.759999999998</v>
          </cell>
          <cell r="AN6">
            <v>17037.98</v>
          </cell>
        </row>
        <row r="7">
          <cell r="B7">
            <v>80005.94</v>
          </cell>
          <cell r="C7">
            <v>86941.319999999992</v>
          </cell>
          <cell r="D7">
            <v>92130.52</v>
          </cell>
          <cell r="E7">
            <v>95897.11</v>
          </cell>
          <cell r="F7">
            <v>98209</v>
          </cell>
          <cell r="G7">
            <v>106345.98999999999</v>
          </cell>
          <cell r="H7">
            <v>111896.89000000001</v>
          </cell>
          <cell r="I7">
            <v>114398.17</v>
          </cell>
          <cell r="J7">
            <v>116545.01000000001</v>
          </cell>
          <cell r="K7">
            <v>122612.01</v>
          </cell>
          <cell r="L7">
            <v>138298.98000000001</v>
          </cell>
          <cell r="M7">
            <v>137416.19</v>
          </cell>
          <cell r="O7">
            <v>49533.94</v>
          </cell>
          <cell r="P7">
            <v>55973.38</v>
          </cell>
          <cell r="Q7">
            <v>59772.03</v>
          </cell>
          <cell r="R7">
            <v>61797.38</v>
          </cell>
          <cell r="S7">
            <v>63118.67</v>
          </cell>
          <cell r="T7">
            <v>66219.649999999994</v>
          </cell>
          <cell r="U7">
            <v>70746.960000000006</v>
          </cell>
          <cell r="V7">
            <v>73161.58</v>
          </cell>
          <cell r="W7">
            <v>74624.61</v>
          </cell>
          <cell r="X7">
            <v>79235.259999999995</v>
          </cell>
          <cell r="Y7">
            <v>91413.66</v>
          </cell>
          <cell r="Z7">
            <v>87842.37</v>
          </cell>
          <cell r="AC7">
            <v>30472</v>
          </cell>
          <cell r="AD7">
            <v>30967.94</v>
          </cell>
          <cell r="AE7">
            <v>32358.49</v>
          </cell>
          <cell r="AF7">
            <v>34099.730000000003</v>
          </cell>
          <cell r="AG7">
            <v>35090.33</v>
          </cell>
          <cell r="AH7">
            <v>40126.339999999997</v>
          </cell>
          <cell r="AI7">
            <v>41149.93</v>
          </cell>
          <cell r="AJ7">
            <v>41236.589999999997</v>
          </cell>
          <cell r="AK7">
            <v>41920.400000000001</v>
          </cell>
          <cell r="AL7">
            <v>43376.75</v>
          </cell>
          <cell r="AM7">
            <v>46885.32</v>
          </cell>
          <cell r="AN7">
            <v>49573.82</v>
          </cell>
        </row>
        <row r="8">
          <cell r="B8">
            <v>66715.959999999992</v>
          </cell>
          <cell r="C8">
            <v>72897.429999999993</v>
          </cell>
          <cell r="D8">
            <v>71730.66</v>
          </cell>
          <cell r="E8">
            <v>73409.989999999991</v>
          </cell>
          <cell r="F8">
            <v>73330.459999999992</v>
          </cell>
          <cell r="G8">
            <v>71371.95</v>
          </cell>
          <cell r="H8">
            <v>74867.06</v>
          </cell>
          <cell r="I8">
            <v>75178.3</v>
          </cell>
          <cell r="J8">
            <v>76328.55</v>
          </cell>
          <cell r="K8">
            <v>79000.13</v>
          </cell>
          <cell r="L8">
            <v>83108.12</v>
          </cell>
          <cell r="M8">
            <v>83261.78</v>
          </cell>
          <cell r="O8">
            <v>36068.11</v>
          </cell>
          <cell r="P8">
            <v>41399.89</v>
          </cell>
          <cell r="Q8">
            <v>39103.67</v>
          </cell>
          <cell r="R8">
            <v>40432.47</v>
          </cell>
          <cell r="S8">
            <v>43432.21</v>
          </cell>
          <cell r="T8">
            <v>40539.1</v>
          </cell>
          <cell r="U8">
            <v>42274.21</v>
          </cell>
          <cell r="V8">
            <v>43954.76</v>
          </cell>
          <cell r="W8">
            <v>43661.23</v>
          </cell>
          <cell r="X8">
            <v>46590.75</v>
          </cell>
          <cell r="Y8">
            <v>48700.639999999999</v>
          </cell>
          <cell r="Z8">
            <v>49066.25</v>
          </cell>
          <cell r="AC8">
            <v>30647.85</v>
          </cell>
          <cell r="AD8">
            <v>31497.54</v>
          </cell>
          <cell r="AE8">
            <v>32626.99</v>
          </cell>
          <cell r="AF8">
            <v>32977.519999999997</v>
          </cell>
          <cell r="AG8">
            <v>29898.25</v>
          </cell>
          <cell r="AH8">
            <v>30832.85</v>
          </cell>
          <cell r="AI8">
            <v>32592.85</v>
          </cell>
          <cell r="AJ8">
            <v>31223.54</v>
          </cell>
          <cell r="AK8">
            <v>32667.32</v>
          </cell>
          <cell r="AL8">
            <v>32409.38</v>
          </cell>
          <cell r="AM8">
            <v>34407.480000000003</v>
          </cell>
          <cell r="AN8">
            <v>34195.53</v>
          </cell>
        </row>
        <row r="9">
          <cell r="B9">
            <v>21777.82</v>
          </cell>
          <cell r="C9">
            <v>22030.26</v>
          </cell>
          <cell r="D9">
            <v>21651.16</v>
          </cell>
          <cell r="E9">
            <v>20723.440000000002</v>
          </cell>
          <cell r="F9">
            <v>21274.350000000002</v>
          </cell>
          <cell r="G9">
            <v>21798.14</v>
          </cell>
          <cell r="H9">
            <v>21760.910000000003</v>
          </cell>
          <cell r="I9">
            <v>21264.78</v>
          </cell>
          <cell r="J9">
            <v>21437.55</v>
          </cell>
          <cell r="K9">
            <v>19946.400000000001</v>
          </cell>
          <cell r="L9">
            <v>21356.720000000001</v>
          </cell>
          <cell r="M9">
            <v>20615.46</v>
          </cell>
          <cell r="O9">
            <v>17255.09</v>
          </cell>
          <cell r="P9">
            <v>17266.189999999999</v>
          </cell>
          <cell r="Q9">
            <v>17107.34</v>
          </cell>
          <cell r="R9">
            <v>16011.94</v>
          </cell>
          <cell r="S9">
            <v>16475.63</v>
          </cell>
          <cell r="T9">
            <v>16890.919999999998</v>
          </cell>
          <cell r="U9">
            <v>16601.060000000001</v>
          </cell>
          <cell r="V9">
            <v>16611.86</v>
          </cell>
          <cell r="W9">
            <v>16628.96</v>
          </cell>
          <cell r="X9">
            <v>15714.35</v>
          </cell>
          <cell r="Y9">
            <v>16623.64</v>
          </cell>
          <cell r="Z9">
            <v>16537.38</v>
          </cell>
          <cell r="AC9">
            <v>4522.7299999999996</v>
          </cell>
          <cell r="AD9">
            <v>4764.07</v>
          </cell>
          <cell r="AE9">
            <v>4543.82</v>
          </cell>
          <cell r="AF9">
            <v>4711.5</v>
          </cell>
          <cell r="AG9">
            <v>4798.72</v>
          </cell>
          <cell r="AH9">
            <v>4907.22</v>
          </cell>
          <cell r="AI9">
            <v>5159.8500000000004</v>
          </cell>
          <cell r="AJ9">
            <v>4652.92</v>
          </cell>
          <cell r="AK9">
            <v>4808.59</v>
          </cell>
          <cell r="AL9">
            <v>4232.05</v>
          </cell>
          <cell r="AM9">
            <v>4733.08</v>
          </cell>
          <cell r="AN9">
            <v>4078.08</v>
          </cell>
        </row>
      </sheetData>
      <sheetData sheetId="1">
        <row r="10">
          <cell r="B10">
            <v>7.6440000000000001</v>
          </cell>
        </row>
        <row r="11">
          <cell r="B11">
            <v>2.645</v>
          </cell>
        </row>
        <row r="12">
          <cell r="B12">
            <v>2.7690000000000001</v>
          </cell>
        </row>
        <row r="13">
          <cell r="B13">
            <v>8.61</v>
          </cell>
        </row>
        <row r="14">
          <cell r="B14">
            <v>23.632999999999999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M1" t="str">
            <v>SECTORAL DISTRIBUTION OF LOANS AND ADVANCES OF</v>
          </cell>
        </row>
        <row r="46">
          <cell r="D46">
            <v>16.873799695370963</v>
          </cell>
        </row>
        <row r="47">
          <cell r="D47">
            <v>5.8387232069932233</v>
          </cell>
        </row>
        <row r="48">
          <cell r="D48">
            <v>6.1124478488333596</v>
          </cell>
        </row>
        <row r="49">
          <cell r="D49">
            <v>19.00620295357718</v>
          </cell>
        </row>
        <row r="50">
          <cell r="D50">
            <v>52.168826295225266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ed Indicators 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 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D2"/>
      <sheetName val="BSD2-Summary"/>
      <sheetName val="BSD2-Annex1"/>
      <sheetName val="BSD2-Annex2"/>
      <sheetName val="BSD2-Annex3"/>
      <sheetName val="BSD2-Annex4"/>
      <sheetName val="BSD2-Annex5"/>
      <sheetName val="BSD2-Annex6"/>
      <sheetName val="BSD2-Annex7"/>
      <sheetName val="BSD2-Annex 8"/>
      <sheetName val="BSD2-Annex9"/>
      <sheetName val="BSD2-Annex10"/>
      <sheetName val="BSD3-Sheet-1"/>
      <sheetName val="BSD3-Sheet-2"/>
      <sheetName val="BSD3-Sheet-3"/>
      <sheetName val="BSD4"/>
      <sheetName val="BSD5"/>
      <sheetName val="BSD6A"/>
      <sheetName val="BSD6B"/>
      <sheetName val="BSD6B-Annex-1"/>
      <sheetName val="BSD7A"/>
      <sheetName val="BSD8_SUMMARY"/>
      <sheetName val="BSD8_50LARGEST"/>
      <sheetName val="BSD10"/>
      <sheetName val="BSD11-Sheet-1"/>
      <sheetName val="BSD11-Sheet-2"/>
      <sheetName val="BSD11-Sheet-3"/>
      <sheetName val="BSD11-Sheet-4"/>
      <sheetName val="BSD11-Sheet-5"/>
      <sheetName val="BSD11-Sheet-6"/>
      <sheetName val="BSD11-Sheet-7"/>
      <sheetName val="BSD11-SHEET8"/>
      <sheetName val="BSD2-Annex_8"/>
      <sheetName val="BSD2-Annex_81"/>
      <sheetName val="BSD2-Annex_82"/>
      <sheetName val="BSD2-Annex_83"/>
      <sheetName val="BSD2-Annex_84"/>
      <sheetName val="BSD2-Annex_89"/>
      <sheetName val="BSD2-Annex_85"/>
      <sheetName val="BSD2-Annex_86"/>
      <sheetName val="BSD2-Annex_87"/>
      <sheetName val="BSD2-Annex_88"/>
      <sheetName val="BSD2-Annex_81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symbols"/>
      <sheetName val="Contents"/>
      <sheetName val="Agriculture Performance"/>
      <sheetName val="Agric&amp;subsectors growth rate"/>
      <sheetName val="Crops1"/>
      <sheetName val=" Crops-Prod"/>
      <sheetName val="Crop_Region"/>
      <sheetName val="Crops-Cultivated "/>
      <sheetName val="Cocoa production"/>
      <sheetName val="Fertilizers and Pesticides"/>
      <sheetName val="Fertilizer imports"/>
      <sheetName val="Livestock "/>
      <sheetName val="Meat Production"/>
      <sheetName val="Total forest area"/>
      <sheetName val="Area of forest Reserves"/>
      <sheetName val="Timber"/>
      <sheetName val="Fish production"/>
      <sheetName val="Acquaculture"/>
      <sheetName val="Canoe1 fishing"/>
      <sheetName val="Inshore fishing"/>
      <sheetName val="Trawlers fishing"/>
      <sheetName val="Tuna vessels fishing"/>
    </sheetNames>
    <sheetDataSet>
      <sheetData sheetId="0"/>
      <sheetData sheetId="1"/>
      <sheetData sheetId="2"/>
      <sheetData sheetId="3">
        <row r="1">
          <cell r="B1" t="str">
            <v>Table 1.1: Contribution of Various Sub-sectors to Agricultural GDP (2014-2018)</v>
          </cell>
        </row>
      </sheetData>
      <sheetData sheetId="4">
        <row r="1">
          <cell r="B1" t="str">
            <v>Table 1.2:  Agriculture and sub-sectors real growth rates  (%)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</row>
      </sheetData>
      <sheetData sheetId="5">
        <row r="1">
          <cell r="A1" t="str">
            <v>Table 2.1:  Production of major food crops and area cultivated under these Crops, 2014-2018</v>
          </cell>
        </row>
      </sheetData>
      <sheetData sheetId="6">
        <row r="1">
          <cell r="A1" t="str">
            <v>Table 2.2: Annual Production of Some Major Crops in Ghana: 2009-2018 (‘000Mt)</v>
          </cell>
        </row>
      </sheetData>
      <sheetData sheetId="7">
        <row r="1">
          <cell r="A1" t="str">
            <v>Table 2.3: Crop production by Region, 2008</v>
          </cell>
        </row>
      </sheetData>
      <sheetData sheetId="8">
        <row r="1">
          <cell r="A1" t="str">
            <v>Table 2.14: Annual Cultivated Area of some Major Crops in Ghana (‘000 Ha)</v>
          </cell>
        </row>
      </sheetData>
      <sheetData sheetId="9">
        <row r="1">
          <cell r="B1" t="str">
            <v>Table 2.15:  Cocoa production by season</v>
          </cell>
          <cell r="C1">
            <v>0</v>
          </cell>
          <cell r="D1">
            <v>0</v>
          </cell>
          <cell r="E1">
            <v>0</v>
          </cell>
        </row>
      </sheetData>
      <sheetData sheetId="10"/>
      <sheetData sheetId="11"/>
      <sheetData sheetId="12">
        <row r="1">
          <cell r="A1" t="str">
            <v>Table 3.1: Livestock population ('000) and slaughter per/head ('000)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ables/table1.xml><?xml version="1.0" encoding="utf-8"?>
<table xmlns="http://schemas.openxmlformats.org/spreadsheetml/2006/main" id="2" name="Table13" displayName="Table13" ref="A4:M29" totalsRowCount="1" headerRowDxfId="58" headerRowBorderDxfId="57">
  <tableColumns count="13">
    <tableColumn id="1" name="Product" totalsRowLabel="Total MT" dataDxfId="56" totalsRowDxfId="55"/>
    <tableColumn id="13" name="2010" totalsRowFunction="sum" dataDxfId="54" totalsRowDxfId="53" dataCellStyle="Comma"/>
    <tableColumn id="14" name="2011" totalsRowFunction="sum" dataDxfId="52" totalsRowDxfId="51" dataCellStyle="Comma"/>
    <tableColumn id="15" name="2012" totalsRowFunction="sum" dataDxfId="50" totalsRowDxfId="49" dataCellStyle="Comma"/>
    <tableColumn id="16" name="2013" totalsRowFunction="sum" dataDxfId="48" totalsRowDxfId="47" dataCellStyle="Comma"/>
    <tableColumn id="17" name="2014" totalsRowFunction="sum" dataDxfId="46" totalsRowDxfId="45" dataCellStyle="Comma"/>
    <tableColumn id="18" name="2015" totalsRowFunction="sum" dataDxfId="44" totalsRowDxfId="43" dataCellStyle="Comma"/>
    <tableColumn id="19" name="2016" totalsRowFunction="sum" dataDxfId="42" totalsRowDxfId="41" dataCellStyle="Comma"/>
    <tableColumn id="20" name="2017" totalsRowFunction="sum" dataDxfId="40" totalsRowDxfId="39" dataCellStyle="Comma"/>
    <tableColumn id="21" name="2018" totalsRowFunction="sum" dataDxfId="38" totalsRowDxfId="37" dataCellStyle="Comma"/>
    <tableColumn id="12" name="2019" totalsRowFunction="sum" dataDxfId="36" totalsRowDxfId="35" dataCellStyle="Comma"/>
    <tableColumn id="22" name="2020" totalsRowFunction="sum" dataDxfId="34" totalsRowDxfId="33" dataCellStyle="Comma"/>
    <tableColumn id="2" name="2021" totalsRowFunction="sum" dataDxfId="32" totalsRowDxfId="31" dataCellStyle="Comma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4" name="Table1" displayName="Table1" ref="A2:M27" totalsRowCount="1" headerRowDxfId="30" dataDxfId="28" totalsRowDxfId="27" headerRowBorderDxfId="29" totalsRowBorderDxfId="26">
  <sortState ref="A20:L43">
    <sortCondition descending="1" ref="K3:K26"/>
  </sortState>
  <tableColumns count="13">
    <tableColumn id="1" name="Product" totalsRowLabel="Total MT" dataDxfId="25" totalsRowDxfId="24"/>
    <tableColumn id="2" name="2010" totalsRowFunction="sum" dataDxfId="23" totalsRowDxfId="22" dataCellStyle="Comma"/>
    <tableColumn id="3" name="2011" totalsRowFunction="sum" dataDxfId="21" totalsRowDxfId="20" dataCellStyle="Comma"/>
    <tableColumn id="4" name="2012" totalsRowFunction="sum" dataDxfId="19" totalsRowDxfId="18" dataCellStyle="Comma"/>
    <tableColumn id="5" name="2013" totalsRowFunction="sum" dataDxfId="17" totalsRowDxfId="16" dataCellStyle="Comma"/>
    <tableColumn id="6" name="2014" totalsRowFunction="sum" dataDxfId="15" totalsRowDxfId="14" dataCellStyle="Comma"/>
    <tableColumn id="7" name="2015" totalsRowFunction="sum" dataDxfId="13" totalsRowDxfId="12" dataCellStyle="Comma"/>
    <tableColumn id="8" name="2016" totalsRowFunction="sum" dataDxfId="11" totalsRowDxfId="10" dataCellStyle="Comma"/>
    <tableColumn id="9" name="2017" totalsRowFunction="sum" dataDxfId="9" totalsRowDxfId="8" dataCellStyle="Comma"/>
    <tableColumn id="10" name="2018" totalsRowFunction="sum" dataDxfId="7" totalsRowDxfId="6" dataCellStyle="Comma"/>
    <tableColumn id="11" name="2019" totalsRowFunction="sum" dataDxfId="5" totalsRowDxfId="4" dataCellStyle="Comma"/>
    <tableColumn id="12" name="2020" totalsRowFunction="sum" dataDxfId="3" totalsRowDxfId="2" dataCellStyle="Comma"/>
    <tableColumn id="13" name="2021" totalsRowFunction="sum" dataDxfId="1" totalsRowDxfId="0" dataCellStyle="Comma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ghana.gov.gh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ofa.gov.gh/site/publications/research-reports/376-agriculture-in-ghana-facts-figures-2018" TargetMode="External"/><Relationship Id="rId2" Type="http://schemas.openxmlformats.org/officeDocument/2006/relationships/hyperlink" Target="https://mofa.gov.gh/site/publications/research-reports/376-agriculture-in-ghana-facts-figures-2018" TargetMode="External"/><Relationship Id="rId1" Type="http://schemas.openxmlformats.org/officeDocument/2006/relationships/hyperlink" Target="https://view.officeapps.live.com/op/view.aspx?src=https%3A%2F%2Fwww.statsghana.gov.gh%2Fgssmain%2FfileUpload%2FNational%2520Accounts%2FAnnual_2013_2021_GDP_GSS_web.xlsx&amp;wdOrigin=BROWSELINK" TargetMode="External"/><Relationship Id="rId4" Type="http://schemas.openxmlformats.org/officeDocument/2006/relationships/hyperlink" Target="https://newsite.fcghana.org/category/tidd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tabSelected="1" view="pageBreakPreview" zoomScaleNormal="100" zoomScaleSheetLayoutView="100" workbookViewId="0">
      <selection activeCell="J2" sqref="J2"/>
    </sheetView>
  </sheetViews>
  <sheetFormatPr defaultRowHeight="14.4"/>
  <cols>
    <col min="1" max="1" width="2.109375" customWidth="1"/>
    <col min="2" max="2" width="11.44140625" customWidth="1"/>
    <col min="3" max="3" width="11.33203125" customWidth="1"/>
    <col min="4" max="4" width="13.109375" customWidth="1"/>
    <col min="5" max="5" width="21" customWidth="1"/>
    <col min="6" max="8" width="10.88671875" customWidth="1"/>
    <col min="9" max="9" width="1.33203125" customWidth="1"/>
  </cols>
  <sheetData>
    <row r="1" spans="2:8">
      <c r="B1" s="115"/>
      <c r="C1" s="115"/>
      <c r="D1" s="115"/>
      <c r="E1" s="115"/>
      <c r="F1" s="115"/>
      <c r="G1" s="115"/>
      <c r="H1" s="115"/>
    </row>
    <row r="2" spans="2:8" ht="24.6">
      <c r="B2" s="115"/>
      <c r="C2" s="116"/>
      <c r="D2" s="116"/>
      <c r="E2" s="117" t="s">
        <v>196</v>
      </c>
      <c r="F2" s="116"/>
      <c r="G2" s="116"/>
      <c r="H2" s="115"/>
    </row>
    <row r="3" spans="2:8" ht="21">
      <c r="B3" s="115"/>
      <c r="C3" s="115"/>
      <c r="D3" s="115"/>
      <c r="E3" s="118" t="s">
        <v>197</v>
      </c>
      <c r="F3" s="115"/>
      <c r="G3" s="115"/>
      <c r="H3" s="115"/>
    </row>
    <row r="4" spans="2:8">
      <c r="B4" s="115"/>
      <c r="C4" s="115"/>
      <c r="D4" s="115"/>
      <c r="E4" s="115"/>
      <c r="F4" s="115"/>
      <c r="G4" s="115"/>
      <c r="H4" s="115"/>
    </row>
    <row r="5" spans="2:8" ht="6.75" customHeight="1"/>
    <row r="6" spans="2:8" ht="15.75" customHeight="1"/>
    <row r="7" spans="2:8" ht="231" customHeight="1">
      <c r="B7" s="119"/>
      <c r="C7" s="119"/>
      <c r="D7" s="119"/>
      <c r="E7" s="119"/>
      <c r="F7" s="119"/>
      <c r="G7" s="119"/>
      <c r="H7" s="120"/>
    </row>
    <row r="8" spans="2:8" ht="36.75" customHeight="1">
      <c r="C8" s="119"/>
      <c r="D8" s="119"/>
      <c r="E8" s="119"/>
      <c r="F8" s="119"/>
      <c r="G8" s="119"/>
      <c r="H8" s="119"/>
    </row>
    <row r="9" spans="2:8" ht="36.75" customHeight="1">
      <c r="C9" s="119"/>
      <c r="D9" s="389" t="s">
        <v>295</v>
      </c>
      <c r="E9" s="389"/>
      <c r="F9" s="119"/>
      <c r="G9" s="119"/>
      <c r="H9" s="119"/>
    </row>
    <row r="10" spans="2:8" ht="36.75" customHeight="1"/>
    <row r="11" spans="2:8" ht="36.75" customHeight="1"/>
    <row r="12" spans="2:8" ht="36.75" customHeight="1"/>
    <row r="13" spans="2:8" ht="36.75" customHeight="1"/>
    <row r="14" spans="2:8" ht="36.75" customHeight="1"/>
    <row r="20" spans="2:2">
      <c r="B20" s="121" t="s">
        <v>198</v>
      </c>
    </row>
    <row r="21" spans="2:2">
      <c r="B21" s="122" t="s">
        <v>199</v>
      </c>
    </row>
    <row r="22" spans="2:2">
      <c r="B22" s="123" t="s">
        <v>200</v>
      </c>
    </row>
    <row r="23" spans="2:2" ht="7.5" customHeight="1"/>
  </sheetData>
  <mergeCells count="1">
    <mergeCell ref="D9:E9"/>
  </mergeCells>
  <hyperlinks>
    <hyperlink ref="B22" r:id="rId1"/>
  </hyperlinks>
  <printOptions horizontalCentered="1"/>
  <pageMargins left="0.35" right="0.34" top="0.81" bottom="0.28000000000000003" header="0.3" footer="0.16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"/>
  <sheetViews>
    <sheetView topLeftCell="B16" workbookViewId="0">
      <selection activeCell="K39" sqref="K39"/>
    </sheetView>
  </sheetViews>
  <sheetFormatPr defaultColWidth="9.109375" defaultRowHeight="13.8"/>
  <cols>
    <col min="1" max="1" width="24.88671875" style="67" bestFit="1" customWidth="1"/>
    <col min="2" max="2" width="15.44140625" style="67" customWidth="1"/>
    <col min="3" max="3" width="12.5546875" style="67" customWidth="1"/>
    <col min="4" max="4" width="12.33203125" style="67" customWidth="1"/>
    <col min="5" max="5" width="13.33203125" style="67" customWidth="1"/>
    <col min="6" max="6" width="13.5546875" style="67" customWidth="1"/>
    <col min="7" max="7" width="12.5546875" style="67" customWidth="1"/>
    <col min="8" max="8" width="12.6640625" style="67" customWidth="1"/>
    <col min="9" max="9" width="14.109375" style="67" customWidth="1"/>
    <col min="10" max="10" width="12.6640625" style="67" customWidth="1"/>
    <col min="11" max="11" width="13.44140625" style="67" customWidth="1"/>
    <col min="12" max="12" width="13" style="67" customWidth="1"/>
    <col min="13" max="13" width="12.44140625" style="67" customWidth="1"/>
    <col min="14" max="16384" width="9.109375" style="67"/>
  </cols>
  <sheetData>
    <row r="1" spans="1:13" ht="15" customHeight="1">
      <c r="A1" s="422" t="s">
        <v>275</v>
      </c>
      <c r="B1" s="422"/>
      <c r="C1" s="422"/>
      <c r="D1" s="422"/>
      <c r="E1" s="422"/>
    </row>
    <row r="2" spans="1:13">
      <c r="A2" s="422"/>
      <c r="B2" s="422"/>
      <c r="C2" s="422"/>
      <c r="D2" s="422"/>
      <c r="E2" s="422"/>
    </row>
    <row r="3" spans="1:13" ht="14.4">
      <c r="A3" s="422"/>
      <c r="B3" s="422"/>
      <c r="C3" s="422"/>
      <c r="D3" s="422"/>
      <c r="E3" s="422"/>
      <c r="F3"/>
      <c r="G3"/>
      <c r="H3"/>
      <c r="I3"/>
      <c r="J3"/>
      <c r="K3"/>
      <c r="L3"/>
      <c r="M3"/>
    </row>
    <row r="4" spans="1:13" s="133" customFormat="1" ht="42" customHeight="1">
      <c r="A4" s="151" t="s">
        <v>233</v>
      </c>
      <c r="B4" s="152" t="s">
        <v>254</v>
      </c>
      <c r="C4" s="152" t="s">
        <v>255</v>
      </c>
      <c r="D4" s="152" t="s">
        <v>256</v>
      </c>
      <c r="E4" s="152" t="s">
        <v>257</v>
      </c>
      <c r="F4" s="152" t="s">
        <v>258</v>
      </c>
      <c r="G4" s="152" t="s">
        <v>259</v>
      </c>
      <c r="H4" s="152" t="s">
        <v>260</v>
      </c>
      <c r="I4" s="152" t="s">
        <v>261</v>
      </c>
      <c r="J4" s="152" t="s">
        <v>262</v>
      </c>
      <c r="K4" s="152" t="s">
        <v>263</v>
      </c>
      <c r="L4" s="152" t="s">
        <v>264</v>
      </c>
      <c r="M4" s="152" t="s">
        <v>265</v>
      </c>
    </row>
    <row r="5" spans="1:13" ht="14.4">
      <c r="A5" s="134" t="s">
        <v>132</v>
      </c>
      <c r="B5" s="135">
        <v>65757.685509999996</v>
      </c>
      <c r="C5" s="135">
        <v>50309</v>
      </c>
      <c r="D5" s="135">
        <v>126929</v>
      </c>
      <c r="E5" s="135">
        <v>113793.88540000003</v>
      </c>
      <c r="F5" s="135">
        <v>39344.47217999999</v>
      </c>
      <c r="G5" s="135">
        <v>137990.85050000003</v>
      </c>
      <c r="H5" s="135">
        <v>132632.28589999996</v>
      </c>
      <c r="I5" s="135">
        <v>210402.55107000002</v>
      </c>
      <c r="J5" s="135">
        <v>220176.45516000004</v>
      </c>
      <c r="K5" s="135">
        <v>215617.15265000009</v>
      </c>
      <c r="L5" s="135">
        <v>296641.13318999996</v>
      </c>
      <c r="M5" s="135">
        <v>151692.9004818</v>
      </c>
    </row>
    <row r="6" spans="1:13" ht="14.4">
      <c r="A6" s="134" t="s">
        <v>133</v>
      </c>
      <c r="B6" s="135">
        <v>13020.456</v>
      </c>
      <c r="C6" s="135">
        <v>2431</v>
      </c>
      <c r="D6" s="135">
        <v>17603</v>
      </c>
      <c r="E6" s="135">
        <v>36103.891639999994</v>
      </c>
      <c r="F6" s="135">
        <v>0</v>
      </c>
      <c r="G6" s="135">
        <v>18253.111499999999</v>
      </c>
      <c r="H6" s="135">
        <v>39034.768280000011</v>
      </c>
      <c r="I6" s="135">
        <v>88258.501140000008</v>
      </c>
      <c r="J6" s="135">
        <v>42001.922999999995</v>
      </c>
      <c r="K6" s="135">
        <v>76920.513000000006</v>
      </c>
      <c r="L6" s="135">
        <v>88379.483000000007</v>
      </c>
      <c r="M6" s="135">
        <v>3450.6</v>
      </c>
    </row>
    <row r="7" spans="1:13" ht="14.4">
      <c r="A7" s="134" t="s">
        <v>136</v>
      </c>
      <c r="B7" s="135">
        <v>37332</v>
      </c>
      <c r="C7" s="135">
        <v>25884</v>
      </c>
      <c r="D7" s="135">
        <v>43403</v>
      </c>
      <c r="E7" s="135">
        <v>19801.039660000002</v>
      </c>
      <c r="F7" s="135">
        <v>22702.450489999996</v>
      </c>
      <c r="G7" s="135">
        <v>18706.612689999998</v>
      </c>
      <c r="H7" s="135">
        <v>13842.35202</v>
      </c>
      <c r="I7" s="135">
        <v>24234.854639999998</v>
      </c>
      <c r="J7" s="135">
        <v>15712.483689999999</v>
      </c>
      <c r="K7" s="135">
        <v>42235.096000000005</v>
      </c>
      <c r="L7" s="135">
        <v>55611.08</v>
      </c>
      <c r="M7" s="135">
        <v>15329</v>
      </c>
    </row>
    <row r="8" spans="1:13" ht="14.4">
      <c r="A8" s="134" t="s">
        <v>135</v>
      </c>
      <c r="B8" s="135">
        <v>79041.555999999997</v>
      </c>
      <c r="C8" s="135">
        <v>22149</v>
      </c>
      <c r="D8" s="135">
        <v>92456</v>
      </c>
      <c r="E8" s="135">
        <v>47172.915999999997</v>
      </c>
      <c r="F8" s="135">
        <v>19613.080000000002</v>
      </c>
      <c r="G8" s="135">
        <v>32051.599999999999</v>
      </c>
      <c r="H8" s="135">
        <v>13801.652669999999</v>
      </c>
      <c r="I8" s="135">
        <v>26766</v>
      </c>
      <c r="J8" s="135">
        <v>9459.5</v>
      </c>
      <c r="K8" s="135">
        <v>29300</v>
      </c>
      <c r="L8" s="135">
        <v>35268.26</v>
      </c>
      <c r="M8" s="135"/>
    </row>
    <row r="9" spans="1:13" ht="14.4">
      <c r="A9" s="134" t="s">
        <v>234</v>
      </c>
      <c r="B9" s="135">
        <v>108.675</v>
      </c>
      <c r="C9" s="135">
        <v>172</v>
      </c>
      <c r="D9" s="135">
        <v>16551</v>
      </c>
      <c r="E9" s="135">
        <v>257.89735000000002</v>
      </c>
      <c r="F9" s="135">
        <v>4.60053</v>
      </c>
      <c r="G9" s="135">
        <v>18.485140000000001</v>
      </c>
      <c r="H9" s="135">
        <v>41.760240000000003</v>
      </c>
      <c r="I9" s="135">
        <v>608.2176300000001</v>
      </c>
      <c r="J9" s="135">
        <v>4431.9068100000004</v>
      </c>
      <c r="K9" s="135">
        <v>18102.292000000001</v>
      </c>
      <c r="L9" s="135">
        <v>47966.165999999997</v>
      </c>
      <c r="M9" s="135">
        <v>0.19800000000000001</v>
      </c>
    </row>
    <row r="10" spans="1:13" ht="14.4">
      <c r="A10" s="134" t="s">
        <v>134</v>
      </c>
      <c r="B10" s="135">
        <v>29570.292000000001</v>
      </c>
      <c r="C10" s="135">
        <v>1052</v>
      </c>
      <c r="D10" s="135">
        <v>61585</v>
      </c>
      <c r="E10" s="135">
        <v>54862.985410000001</v>
      </c>
      <c r="F10" s="135">
        <v>6281.7731800000001</v>
      </c>
      <c r="G10" s="135">
        <v>64014.736779999992</v>
      </c>
      <c r="H10" s="135">
        <v>23267.703250000006</v>
      </c>
      <c r="I10" s="135">
        <v>43865.137619999987</v>
      </c>
      <c r="J10" s="135">
        <v>10084.236999999999</v>
      </c>
      <c r="K10" s="135">
        <v>17325.79</v>
      </c>
      <c r="L10" s="135">
        <v>43994.218000000001</v>
      </c>
      <c r="M10" s="135">
        <v>32561.300999999999</v>
      </c>
    </row>
    <row r="11" spans="1:13" ht="14.4">
      <c r="A11" s="134" t="s">
        <v>235</v>
      </c>
      <c r="B11" s="135">
        <v>101.358</v>
      </c>
      <c r="C11" s="135">
        <v>25</v>
      </c>
      <c r="D11" s="135">
        <v>520</v>
      </c>
      <c r="E11" s="135">
        <v>295.22000000000003</v>
      </c>
      <c r="F11" s="135">
        <v>1462.9715100000003</v>
      </c>
      <c r="G11" s="135">
        <v>2125.5</v>
      </c>
      <c r="H11" s="135"/>
      <c r="I11" s="135">
        <v>1492.54214</v>
      </c>
      <c r="J11" s="135">
        <v>1575.575</v>
      </c>
      <c r="K11" s="135">
        <v>9162.5380000000005</v>
      </c>
      <c r="L11" s="135">
        <v>9718.5</v>
      </c>
      <c r="M11" s="135"/>
    </row>
    <row r="12" spans="1:13" ht="14.4">
      <c r="A12" s="134" t="s">
        <v>236</v>
      </c>
      <c r="B12" s="135">
        <v>64.025600000000011</v>
      </c>
      <c r="C12" s="135">
        <v>13</v>
      </c>
      <c r="D12" s="135">
        <v>275</v>
      </c>
      <c r="E12" s="135">
        <v>6464.875320000001</v>
      </c>
      <c r="F12" s="135">
        <v>5522.6738199999936</v>
      </c>
      <c r="G12" s="135">
        <v>7817.7406700000001</v>
      </c>
      <c r="H12" s="135">
        <v>8747.3376199999966</v>
      </c>
      <c r="I12" s="135">
        <v>37567.835500000001</v>
      </c>
      <c r="J12" s="135">
        <v>5867.552249999997</v>
      </c>
      <c r="K12" s="135">
        <v>4663.2162500000022</v>
      </c>
      <c r="L12" s="135">
        <v>219.26335000000003</v>
      </c>
      <c r="M12" s="135">
        <v>6692.3632965999996</v>
      </c>
    </row>
    <row r="13" spans="1:13" ht="14.4">
      <c r="A13" s="134" t="s">
        <v>237</v>
      </c>
      <c r="B13" s="135"/>
      <c r="C13" s="135"/>
      <c r="D13" s="135">
        <v>56</v>
      </c>
      <c r="E13" s="135">
        <v>23.638000000000002</v>
      </c>
      <c r="F13" s="135">
        <v>0.22452999999999967</v>
      </c>
      <c r="G13" s="135"/>
      <c r="H13" s="135"/>
      <c r="I13" s="135">
        <v>1008</v>
      </c>
      <c r="J13" s="135"/>
      <c r="K13" s="135">
        <v>4188.8</v>
      </c>
      <c r="L13" s="135">
        <v>9173.6059999999998</v>
      </c>
      <c r="M13" s="135">
        <v>108</v>
      </c>
    </row>
    <row r="14" spans="1:13" ht="14.4">
      <c r="A14" s="134" t="s">
        <v>238</v>
      </c>
      <c r="B14" s="135">
        <v>15210.944</v>
      </c>
      <c r="C14" s="135">
        <v>21459</v>
      </c>
      <c r="D14" s="135">
        <v>11324</v>
      </c>
      <c r="E14" s="135">
        <v>10708.083570000001</v>
      </c>
      <c r="F14" s="135">
        <v>270.55212</v>
      </c>
      <c r="G14" s="135">
        <v>204.29243999999997</v>
      </c>
      <c r="H14" s="135">
        <v>5430.4649999999992</v>
      </c>
      <c r="I14" s="135">
        <v>335.10064</v>
      </c>
      <c r="J14" s="135">
        <v>152.9622</v>
      </c>
      <c r="K14" s="135">
        <v>3830.9325800000001</v>
      </c>
      <c r="L14" s="135">
        <v>6538.2792000000009</v>
      </c>
      <c r="M14" s="135">
        <v>195.73718399999998</v>
      </c>
    </row>
    <row r="15" spans="1:13" ht="14.4">
      <c r="A15" s="134" t="s">
        <v>239</v>
      </c>
      <c r="B15" s="135"/>
      <c r="C15" s="135"/>
      <c r="D15" s="135"/>
      <c r="E15" s="135"/>
      <c r="F15" s="135"/>
      <c r="G15" s="135"/>
      <c r="H15" s="135" t="s">
        <v>6</v>
      </c>
      <c r="I15" s="135"/>
      <c r="J15" s="135"/>
      <c r="K15" s="135">
        <v>1001.933</v>
      </c>
      <c r="L15" s="135"/>
      <c r="M15" s="135"/>
    </row>
    <row r="16" spans="1:13" ht="14.4">
      <c r="A16" s="134" t="s">
        <v>240</v>
      </c>
      <c r="B16" s="135">
        <v>2095</v>
      </c>
      <c r="C16" s="135">
        <v>577</v>
      </c>
      <c r="D16" s="135">
        <v>2100</v>
      </c>
      <c r="E16" s="135">
        <v>3300</v>
      </c>
      <c r="F16" s="135">
        <v>909.82500000000005</v>
      </c>
      <c r="G16" s="135">
        <v>597.96600000000001</v>
      </c>
      <c r="H16" s="135">
        <v>1400.52</v>
      </c>
      <c r="I16" s="135">
        <v>203.48</v>
      </c>
      <c r="J16" s="135">
        <v>703</v>
      </c>
      <c r="K16" s="135">
        <v>600</v>
      </c>
      <c r="L16" s="135">
        <v>444.1</v>
      </c>
      <c r="M16" s="135">
        <v>434</v>
      </c>
    </row>
    <row r="17" spans="1:13" ht="14.4">
      <c r="A17" s="134" t="s">
        <v>241</v>
      </c>
      <c r="B17" s="135"/>
      <c r="C17" s="135"/>
      <c r="D17" s="135"/>
      <c r="E17" s="135">
        <v>1478.8741900000002</v>
      </c>
      <c r="F17" s="135">
        <v>115.06214</v>
      </c>
      <c r="G17" s="135">
        <v>162.5</v>
      </c>
      <c r="H17" s="135">
        <v>665.31776999999988</v>
      </c>
      <c r="I17" s="135">
        <v>1321.9364699999994</v>
      </c>
      <c r="J17" s="135">
        <v>272.71799999999996</v>
      </c>
      <c r="K17" s="135">
        <v>295.36799999999999</v>
      </c>
      <c r="L17" s="135">
        <v>274.51799999999997</v>
      </c>
      <c r="M17" s="135">
        <v>801.78699999999992</v>
      </c>
    </row>
    <row r="18" spans="1:13" ht="14.4">
      <c r="A18" s="134" t="s">
        <v>242</v>
      </c>
      <c r="B18" s="135">
        <v>166.23</v>
      </c>
      <c r="C18" s="135">
        <v>16</v>
      </c>
      <c r="D18" s="135">
        <v>239</v>
      </c>
      <c r="E18" s="135">
        <v>49.924780000000013</v>
      </c>
      <c r="F18" s="135">
        <v>365.38571999999999</v>
      </c>
      <c r="G18" s="135">
        <v>190.57606999999999</v>
      </c>
      <c r="H18" s="135">
        <v>229.94018000000003</v>
      </c>
      <c r="I18" s="135">
        <v>125</v>
      </c>
      <c r="J18" s="135">
        <v>322.65499999999997</v>
      </c>
      <c r="K18" s="135">
        <v>204.613</v>
      </c>
      <c r="L18" s="135">
        <v>386.06400000000002</v>
      </c>
      <c r="M18" s="135">
        <v>292.36729999999994</v>
      </c>
    </row>
    <row r="19" spans="1:13" ht="14.4">
      <c r="A19" s="134" t="s">
        <v>243</v>
      </c>
      <c r="B19" s="135"/>
      <c r="C19" s="135"/>
      <c r="D19" s="135"/>
      <c r="E19" s="135"/>
      <c r="F19" s="135"/>
      <c r="G19" s="135">
        <v>7612.8939099999989</v>
      </c>
      <c r="H19" s="135">
        <v>64.25958</v>
      </c>
      <c r="I19" s="135">
        <v>1114</v>
      </c>
      <c r="J19" s="135"/>
      <c r="K19" s="135">
        <v>126.789</v>
      </c>
      <c r="L19" s="135"/>
      <c r="M19" s="135"/>
    </row>
    <row r="20" spans="1:13" ht="14.4">
      <c r="A20" s="134" t="s">
        <v>244</v>
      </c>
      <c r="B20" s="135"/>
      <c r="C20" s="135"/>
      <c r="D20" s="135"/>
      <c r="E20" s="135"/>
      <c r="F20" s="135">
        <v>643.23774000000003</v>
      </c>
      <c r="G20" s="135">
        <v>48</v>
      </c>
      <c r="H20" s="135"/>
      <c r="I20" s="135">
        <v>0.42</v>
      </c>
      <c r="J20" s="135">
        <v>24.42</v>
      </c>
      <c r="K20" s="135">
        <v>1.1000000000000001</v>
      </c>
      <c r="L20" s="135"/>
      <c r="M20" s="135">
        <v>87.97</v>
      </c>
    </row>
    <row r="21" spans="1:13" ht="14.4">
      <c r="A21" s="134" t="s">
        <v>245</v>
      </c>
      <c r="B21" s="135">
        <v>509.58</v>
      </c>
      <c r="C21" s="135"/>
      <c r="D21" s="135"/>
      <c r="E21" s="135"/>
      <c r="F21" s="135" t="s">
        <v>6</v>
      </c>
      <c r="G21" s="135"/>
      <c r="H21" s="135"/>
      <c r="I21" s="135"/>
      <c r="J21" s="135"/>
      <c r="K21" s="135"/>
      <c r="L21" s="135"/>
      <c r="M21" s="135">
        <v>11000</v>
      </c>
    </row>
    <row r="22" spans="1:13" ht="14.4">
      <c r="A22" s="134" t="s">
        <v>246</v>
      </c>
      <c r="B22" s="135"/>
      <c r="C22" s="135"/>
      <c r="D22" s="135"/>
      <c r="E22" s="135"/>
      <c r="F22" s="135">
        <v>9.80884</v>
      </c>
      <c r="G22" s="135">
        <v>27.31251</v>
      </c>
      <c r="H22" s="135">
        <v>521.20000000000005</v>
      </c>
      <c r="I22" s="135">
        <v>3301.43</v>
      </c>
      <c r="J22" s="135">
        <v>74.334000000000003</v>
      </c>
      <c r="K22" s="135"/>
      <c r="L22" s="135">
        <v>10378.120000000001</v>
      </c>
      <c r="M22" s="135">
        <v>263.94839999999999</v>
      </c>
    </row>
    <row r="23" spans="1:13" ht="14.4">
      <c r="A23" s="134" t="s">
        <v>247</v>
      </c>
      <c r="B23" s="135"/>
      <c r="C23" s="135">
        <v>247</v>
      </c>
      <c r="D23" s="135">
        <v>161</v>
      </c>
      <c r="E23" s="135">
        <v>0</v>
      </c>
      <c r="F23" s="135">
        <v>3.8637899999999998</v>
      </c>
      <c r="G23" s="135"/>
      <c r="H23" s="135"/>
      <c r="I23" s="135"/>
      <c r="J23" s="135">
        <v>3.24</v>
      </c>
      <c r="K23" s="135"/>
      <c r="L23" s="135">
        <v>8.07</v>
      </c>
      <c r="M23" s="135">
        <v>10000</v>
      </c>
    </row>
    <row r="24" spans="1:13" ht="14.4">
      <c r="A24" s="134" t="s">
        <v>248</v>
      </c>
      <c r="B24" s="135"/>
      <c r="C24" s="135"/>
      <c r="D24" s="135"/>
      <c r="E24" s="135">
        <v>9.5101499999999994</v>
      </c>
      <c r="F24" s="135">
        <v>124.535</v>
      </c>
      <c r="G24" s="135"/>
      <c r="H24" s="135"/>
      <c r="I24" s="135">
        <v>39.902749999999997</v>
      </c>
      <c r="J24" s="135">
        <v>2</v>
      </c>
      <c r="K24" s="135"/>
      <c r="L24" s="135"/>
      <c r="M24" s="135"/>
    </row>
    <row r="25" spans="1:13" ht="14.4">
      <c r="A25" s="138" t="s">
        <v>249</v>
      </c>
      <c r="B25" s="135"/>
      <c r="C25" s="135"/>
      <c r="D25" s="135"/>
      <c r="E25" s="135"/>
      <c r="F25" s="135">
        <v>6304</v>
      </c>
      <c r="G25" s="135">
        <v>0.16669</v>
      </c>
      <c r="H25" s="135">
        <v>156.42788000000002</v>
      </c>
      <c r="I25" s="135">
        <v>5.2120100000000003</v>
      </c>
      <c r="J25" s="135">
        <v>0.74099999999999999</v>
      </c>
      <c r="K25" s="135"/>
      <c r="L25" s="135">
        <v>3842.8582499999998</v>
      </c>
      <c r="M25" s="135">
        <v>4430.9686189999993</v>
      </c>
    </row>
    <row r="26" spans="1:13" ht="14.4">
      <c r="A26" s="134" t="s">
        <v>250</v>
      </c>
      <c r="B26" s="135"/>
      <c r="C26" s="135">
        <v>117</v>
      </c>
      <c r="D26" s="135"/>
      <c r="E26" s="135">
        <v>12.84881</v>
      </c>
      <c r="F26" s="135">
        <v>9.39222</v>
      </c>
      <c r="G26" s="135"/>
      <c r="H26" s="135"/>
      <c r="I26" s="135">
        <v>11.228680000000001</v>
      </c>
      <c r="J26" s="135"/>
      <c r="K26" s="135"/>
      <c r="L26" s="135"/>
      <c r="M26" s="135">
        <v>14.5482</v>
      </c>
    </row>
    <row r="27" spans="1:13" ht="14.4">
      <c r="A27" s="134" t="s">
        <v>251</v>
      </c>
      <c r="B27" s="135"/>
      <c r="C27" s="135"/>
      <c r="D27" s="135"/>
      <c r="E27" s="135"/>
      <c r="F27" s="135"/>
      <c r="G27" s="135"/>
      <c r="H27" s="135">
        <v>22.5</v>
      </c>
      <c r="I27" s="135"/>
      <c r="J27" s="135"/>
      <c r="K27" s="135"/>
      <c r="L27" s="135"/>
      <c r="M27" s="135"/>
    </row>
    <row r="28" spans="1:13" ht="14.4">
      <c r="A28" s="134" t="s">
        <v>252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>
        <v>27.2</v>
      </c>
      <c r="L28" s="135">
        <v>5098.233650000001</v>
      </c>
      <c r="M28" s="135">
        <v>4977.9467729000016</v>
      </c>
    </row>
    <row r="29" spans="1:13" ht="18">
      <c r="A29" s="136" t="s">
        <v>253</v>
      </c>
      <c r="B29" s="137">
        <f>SUBTOTAL(109,Table13[2010])</f>
        <v>242977.80210999996</v>
      </c>
      <c r="C29" s="137">
        <f>SUBTOTAL(109,Table13[2011])</f>
        <v>124451</v>
      </c>
      <c r="D29" s="137">
        <f>SUBTOTAL(109,Table13[2012])</f>
        <v>373202</v>
      </c>
      <c r="E29" s="137">
        <f>SUBTOTAL(109,Table13[2013])</f>
        <v>294335.59028</v>
      </c>
      <c r="F29" s="137">
        <f>SUBTOTAL(109,Table13[2014])</f>
        <v>103687.90880999998</v>
      </c>
      <c r="G29" s="137">
        <f>SUBTOTAL(109,Table13[2015])</f>
        <v>289822.34490000008</v>
      </c>
      <c r="H29" s="137">
        <f>SUBTOTAL(109,Table13[2016])</f>
        <v>239858.49039000002</v>
      </c>
      <c r="I29" s="137">
        <f>SUBTOTAL(109,Table13[2017])</f>
        <v>440661.35028999997</v>
      </c>
      <c r="J29" s="137">
        <f>SUBTOTAL(109,Table13[2018])</f>
        <v>310865.70311000006</v>
      </c>
      <c r="K29" s="137">
        <f>SUBTOTAL(109,Table13[2019])</f>
        <v>423603.33348000015</v>
      </c>
      <c r="L29" s="137">
        <f>SUBTOTAL(109,Table13[2020])</f>
        <v>613941.95264000003</v>
      </c>
      <c r="M29" s="137">
        <f>SUBTOTAL(109,Table13[2021])</f>
        <v>242333.63625430001</v>
      </c>
    </row>
    <row r="30" spans="1:13">
      <c r="A30" s="423" t="s">
        <v>267</v>
      </c>
      <c r="B30" s="423"/>
    </row>
    <row r="31" spans="1:13">
      <c r="A31" s="424"/>
      <c r="B31" s="424"/>
    </row>
  </sheetData>
  <mergeCells count="2">
    <mergeCell ref="A1:E3"/>
    <mergeCell ref="A30:B31"/>
  </mergeCells>
  <pageMargins left="0.7" right="0.7" top="0.75" bottom="0.75" header="0.3" footer="0.3"/>
  <pageSetup orientation="portrait" horizontalDpi="4294967295" verticalDpi="4294967295" r:id="rId1"/>
  <legacy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4" workbookViewId="0">
      <selection activeCell="D28" sqref="D28:M28"/>
    </sheetView>
  </sheetViews>
  <sheetFormatPr defaultColWidth="9.109375" defaultRowHeight="15.6"/>
  <cols>
    <col min="1" max="1" width="27.5546875" style="69" customWidth="1"/>
    <col min="2" max="5" width="11.5546875" style="69" bestFit="1" customWidth="1"/>
    <col min="6" max="6" width="10.5546875" style="69" customWidth="1"/>
    <col min="7" max="7" width="10.33203125" style="69" customWidth="1"/>
    <col min="8" max="8" width="10" style="69" customWidth="1"/>
    <col min="9" max="10" width="10.44140625" style="69" customWidth="1"/>
    <col min="11" max="11" width="10.6640625" style="69" customWidth="1"/>
    <col min="12" max="12" width="10.5546875" style="69" customWidth="1"/>
    <col min="13" max="13" width="11.6640625" style="69" customWidth="1"/>
    <col min="14" max="16384" width="9.109375" style="69"/>
  </cols>
  <sheetData>
    <row r="1" spans="1:13" s="327" customFormat="1" ht="18">
      <c r="A1" s="326" t="s">
        <v>276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</row>
    <row r="2" spans="1:13" s="153" customFormat="1" ht="24.75" customHeight="1">
      <c r="A2" s="319" t="s">
        <v>233</v>
      </c>
      <c r="B2" s="320" t="s">
        <v>254</v>
      </c>
      <c r="C2" s="320" t="s">
        <v>255</v>
      </c>
      <c r="D2" s="320" t="s">
        <v>256</v>
      </c>
      <c r="E2" s="320" t="s">
        <v>257</v>
      </c>
      <c r="F2" s="320" t="s">
        <v>258</v>
      </c>
      <c r="G2" s="320" t="s">
        <v>259</v>
      </c>
      <c r="H2" s="320" t="s">
        <v>260</v>
      </c>
      <c r="I2" s="320" t="s">
        <v>261</v>
      </c>
      <c r="J2" s="320" t="s">
        <v>262</v>
      </c>
      <c r="K2" s="320" t="s">
        <v>263</v>
      </c>
      <c r="L2" s="320" t="s">
        <v>264</v>
      </c>
      <c r="M2" s="320" t="s">
        <v>265</v>
      </c>
    </row>
    <row r="3" spans="1:13">
      <c r="A3" s="68" t="s">
        <v>132</v>
      </c>
      <c r="B3" s="321">
        <v>67070.589620000013</v>
      </c>
      <c r="C3" s="321">
        <v>50404.689829999996</v>
      </c>
      <c r="D3" s="321">
        <v>127393.25200000001</v>
      </c>
      <c r="E3" s="321">
        <v>117046.67917999998</v>
      </c>
      <c r="F3" s="321">
        <v>44880.47217999999</v>
      </c>
      <c r="G3" s="321">
        <v>138229.2665</v>
      </c>
      <c r="H3" s="321">
        <v>132632.28589999996</v>
      </c>
      <c r="I3" s="322">
        <v>213902.10822000005</v>
      </c>
      <c r="J3" s="321">
        <v>224176.45516000001</v>
      </c>
      <c r="K3" s="322">
        <v>217023.97965000008</v>
      </c>
      <c r="L3" s="322">
        <v>299422.69293999998</v>
      </c>
      <c r="M3" s="322">
        <v>152266.80048179999</v>
      </c>
    </row>
    <row r="4" spans="1:13">
      <c r="A4" s="68" t="s">
        <v>133</v>
      </c>
      <c r="B4" s="321">
        <v>14025.366529999999</v>
      </c>
      <c r="C4" s="321">
        <v>2838.1462400000005</v>
      </c>
      <c r="D4" s="321">
        <v>17665.205570000002</v>
      </c>
      <c r="E4" s="321">
        <v>36103.891640000002</v>
      </c>
      <c r="F4" s="321">
        <v>202.16589999999997</v>
      </c>
      <c r="G4" s="321">
        <v>18348.111500000003</v>
      </c>
      <c r="H4" s="321">
        <v>39034.768280000011</v>
      </c>
      <c r="I4" s="322">
        <v>88258.501140000008</v>
      </c>
      <c r="J4" s="321">
        <v>42004.923000000003</v>
      </c>
      <c r="K4" s="322">
        <v>77010.513000000006</v>
      </c>
      <c r="L4" s="322">
        <v>89955.633000000002</v>
      </c>
      <c r="M4" s="322">
        <v>3800</v>
      </c>
    </row>
    <row r="5" spans="1:13">
      <c r="A5" s="68" t="s">
        <v>136</v>
      </c>
      <c r="B5" s="321">
        <v>37832.000000000007</v>
      </c>
      <c r="C5" s="321">
        <v>30505.044999999998</v>
      </c>
      <c r="D5" s="321">
        <v>43419.843130000001</v>
      </c>
      <c r="E5" s="321">
        <v>19848.696550000004</v>
      </c>
      <c r="F5" s="321">
        <v>22714.78096</v>
      </c>
      <c r="G5" s="321">
        <v>18706.612690000002</v>
      </c>
      <c r="H5" s="321">
        <v>13842.352019999998</v>
      </c>
      <c r="I5" s="322">
        <v>24234.854639999998</v>
      </c>
      <c r="J5" s="321">
        <v>15993.483689999997</v>
      </c>
      <c r="K5" s="322">
        <v>42235.096000000005</v>
      </c>
      <c r="L5" s="322">
        <v>55611.08</v>
      </c>
      <c r="M5" s="322">
        <v>15329</v>
      </c>
    </row>
    <row r="6" spans="1:13">
      <c r="A6" s="68" t="s">
        <v>135</v>
      </c>
      <c r="B6" s="321">
        <v>79041.555999999997</v>
      </c>
      <c r="C6" s="321">
        <v>50177</v>
      </c>
      <c r="D6" s="321">
        <v>92456.423999999999</v>
      </c>
      <c r="E6" s="321">
        <v>47172.915999999997</v>
      </c>
      <c r="F6" s="321">
        <v>21258.080000000002</v>
      </c>
      <c r="G6" s="321">
        <v>32051.599999999999</v>
      </c>
      <c r="H6" s="321">
        <v>13801.652669999999</v>
      </c>
      <c r="I6" s="322">
        <v>26766</v>
      </c>
      <c r="J6" s="321">
        <v>9459.5</v>
      </c>
      <c r="K6" s="322">
        <v>29300</v>
      </c>
      <c r="L6" s="322">
        <v>35268.26</v>
      </c>
      <c r="M6" s="322"/>
    </row>
    <row r="7" spans="1:13">
      <c r="A7" s="68" t="s">
        <v>234</v>
      </c>
      <c r="B7" s="321">
        <v>108.675</v>
      </c>
      <c r="C7" s="321">
        <v>218.7</v>
      </c>
      <c r="D7" s="321">
        <v>16570.682000000001</v>
      </c>
      <c r="E7" s="321">
        <v>257.89368000000002</v>
      </c>
      <c r="F7" s="321">
        <v>4.60053</v>
      </c>
      <c r="G7" s="321">
        <v>18.485140000000001</v>
      </c>
      <c r="H7" s="321">
        <v>41.760240000000003</v>
      </c>
      <c r="I7" s="322">
        <v>608.2176300000001</v>
      </c>
      <c r="J7" s="321">
        <v>4431.9068099999995</v>
      </c>
      <c r="K7" s="322">
        <v>18102.292000000001</v>
      </c>
      <c r="L7" s="322">
        <v>47966.165999999997</v>
      </c>
      <c r="M7" s="322">
        <v>0.19800000000000001</v>
      </c>
    </row>
    <row r="8" spans="1:13">
      <c r="A8" s="68" t="s">
        <v>134</v>
      </c>
      <c r="B8" s="321">
        <v>29570.292000000001</v>
      </c>
      <c r="C8" s="321">
        <v>38474.427369999998</v>
      </c>
      <c r="D8" s="321">
        <v>61584.676350000002</v>
      </c>
      <c r="E8" s="321">
        <v>54862.840480000006</v>
      </c>
      <c r="F8" s="321">
        <v>6281.7731800000001</v>
      </c>
      <c r="G8" s="321">
        <v>64014.736779999999</v>
      </c>
      <c r="H8" s="321">
        <v>23267.703250000006</v>
      </c>
      <c r="I8" s="322">
        <v>43865.137619999987</v>
      </c>
      <c r="J8" s="321">
        <v>10084.237000000001</v>
      </c>
      <c r="K8" s="322">
        <v>17325.79</v>
      </c>
      <c r="L8" s="322">
        <v>43994.218000000001</v>
      </c>
      <c r="M8" s="322">
        <v>32561.300999999999</v>
      </c>
    </row>
    <row r="9" spans="1:13">
      <c r="A9" s="68" t="s">
        <v>235</v>
      </c>
      <c r="B9" s="321">
        <v>101.358</v>
      </c>
      <c r="C9" s="321">
        <v>550</v>
      </c>
      <c r="D9" s="321">
        <v>520.35730000000001</v>
      </c>
      <c r="E9" s="321">
        <v>525.22</v>
      </c>
      <c r="F9" s="321">
        <v>1462.9715099999999</v>
      </c>
      <c r="G9" s="321">
        <v>2125.5</v>
      </c>
      <c r="H9" s="321"/>
      <c r="I9" s="322">
        <v>1492.54214</v>
      </c>
      <c r="J9" s="321">
        <v>1575.575</v>
      </c>
      <c r="K9" s="322">
        <v>9162.5380000000005</v>
      </c>
      <c r="L9" s="322">
        <v>9937.5</v>
      </c>
      <c r="M9" s="322"/>
    </row>
    <row r="10" spans="1:13">
      <c r="A10" s="68" t="s">
        <v>236</v>
      </c>
      <c r="B10" s="321">
        <v>64.025600000000011</v>
      </c>
      <c r="C10" s="321">
        <v>107.50296000000003</v>
      </c>
      <c r="D10" s="321">
        <v>274.68686000000002</v>
      </c>
      <c r="E10" s="321">
        <v>6457.2951699999994</v>
      </c>
      <c r="F10" s="321">
        <v>5522.6629199999934</v>
      </c>
      <c r="G10" s="321">
        <v>7817.7406700000001</v>
      </c>
      <c r="H10" s="321">
        <v>8772.3376199999984</v>
      </c>
      <c r="I10" s="322">
        <v>37642.835500000001</v>
      </c>
      <c r="J10" s="321">
        <v>5874.5522500000006</v>
      </c>
      <c r="K10" s="322">
        <v>4673.2725000000019</v>
      </c>
      <c r="L10" s="322">
        <v>269.61435000000006</v>
      </c>
      <c r="M10" s="322">
        <v>2494.5752966</v>
      </c>
    </row>
    <row r="11" spans="1:13">
      <c r="A11" s="68" t="s">
        <v>237</v>
      </c>
      <c r="B11" s="321"/>
      <c r="C11" s="321"/>
      <c r="D11" s="321">
        <v>56.19849</v>
      </c>
      <c r="E11" s="321">
        <v>23.637999999999998</v>
      </c>
      <c r="F11" s="321">
        <v>0.22453000000000001</v>
      </c>
      <c r="G11" s="321"/>
      <c r="H11" s="321"/>
      <c r="I11" s="322">
        <v>1008</v>
      </c>
      <c r="J11" s="321"/>
      <c r="K11" s="322">
        <v>4188.8</v>
      </c>
      <c r="L11" s="322">
        <v>9173.6059999999998</v>
      </c>
      <c r="M11" s="322">
        <v>108</v>
      </c>
    </row>
    <row r="12" spans="1:13">
      <c r="A12" s="68" t="s">
        <v>238</v>
      </c>
      <c r="B12" s="321">
        <v>15310.944</v>
      </c>
      <c r="C12" s="321">
        <v>21729.202689999998</v>
      </c>
      <c r="D12" s="321">
        <v>11324.356</v>
      </c>
      <c r="E12" s="321">
        <v>10708.015000000001</v>
      </c>
      <c r="F12" s="321">
        <v>270.55212</v>
      </c>
      <c r="G12" s="321">
        <v>204.29243999999997</v>
      </c>
      <c r="H12" s="321">
        <v>5430.4649999999992</v>
      </c>
      <c r="I12" s="322">
        <v>335.10064</v>
      </c>
      <c r="J12" s="321">
        <v>152.9622</v>
      </c>
      <c r="K12" s="322">
        <v>3830.9325800000001</v>
      </c>
      <c r="L12" s="322">
        <v>6538.2827000000007</v>
      </c>
      <c r="M12" s="322">
        <v>195.73718399999998</v>
      </c>
    </row>
    <row r="13" spans="1:13">
      <c r="A13" s="323" t="s">
        <v>239</v>
      </c>
      <c r="B13" s="321"/>
      <c r="C13" s="321"/>
      <c r="D13" s="321"/>
      <c r="E13" s="321"/>
      <c r="F13" s="321"/>
      <c r="G13" s="321"/>
      <c r="H13" s="321"/>
      <c r="I13" s="321"/>
      <c r="J13" s="321"/>
      <c r="K13" s="322">
        <v>1002.008</v>
      </c>
      <c r="L13" s="322"/>
      <c r="M13" s="322"/>
    </row>
    <row r="14" spans="1:13">
      <c r="A14" s="68" t="s">
        <v>240</v>
      </c>
      <c r="B14" s="321">
        <v>2115</v>
      </c>
      <c r="C14" s="321">
        <v>1882.6915099999999</v>
      </c>
      <c r="D14" s="321">
        <v>2100</v>
      </c>
      <c r="E14" s="321">
        <v>3300</v>
      </c>
      <c r="F14" s="321">
        <v>909.82500000000005</v>
      </c>
      <c r="G14" s="321">
        <v>597.96600000000001</v>
      </c>
      <c r="H14" s="321">
        <v>1400.52</v>
      </c>
      <c r="I14" s="322">
        <v>203.48</v>
      </c>
      <c r="J14" s="321">
        <v>703</v>
      </c>
      <c r="K14" s="322">
        <v>600</v>
      </c>
      <c r="L14" s="322">
        <v>494.1</v>
      </c>
      <c r="M14" s="322">
        <v>434</v>
      </c>
    </row>
    <row r="15" spans="1:13">
      <c r="A15" s="68" t="s">
        <v>241</v>
      </c>
      <c r="B15" s="321"/>
      <c r="C15" s="321"/>
      <c r="D15" s="321"/>
      <c r="E15" s="321">
        <v>1478.9505799999999</v>
      </c>
      <c r="F15" s="321">
        <v>115.06214</v>
      </c>
      <c r="G15" s="321">
        <v>162.5</v>
      </c>
      <c r="H15" s="321">
        <v>665.31776999999988</v>
      </c>
      <c r="I15" s="322">
        <v>1321.9364699999994</v>
      </c>
      <c r="J15" s="321">
        <v>272.71799999999996</v>
      </c>
      <c r="K15" s="322">
        <v>295.36799999999999</v>
      </c>
      <c r="L15" s="322">
        <v>274.51799999999997</v>
      </c>
      <c r="M15" s="322">
        <v>801.78699999999992</v>
      </c>
    </row>
    <row r="16" spans="1:13">
      <c r="A16" s="68" t="s">
        <v>242</v>
      </c>
      <c r="B16" s="321">
        <v>166.23</v>
      </c>
      <c r="C16" s="321">
        <v>40.311959999999999</v>
      </c>
      <c r="D16" s="321">
        <v>238.50596000000002</v>
      </c>
      <c r="E16" s="321">
        <v>49.924779999999998</v>
      </c>
      <c r="F16" s="321">
        <v>365.38571999999999</v>
      </c>
      <c r="G16" s="321">
        <v>190.57606999999996</v>
      </c>
      <c r="H16" s="321">
        <v>229.94018000000003</v>
      </c>
      <c r="I16" s="322">
        <v>125</v>
      </c>
      <c r="J16" s="321">
        <v>322.65499999999997</v>
      </c>
      <c r="K16" s="322">
        <v>204.613</v>
      </c>
      <c r="L16" s="322">
        <v>386.06400000000002</v>
      </c>
      <c r="M16" s="322">
        <v>292.36729999999994</v>
      </c>
    </row>
    <row r="17" spans="1:13">
      <c r="A17" s="68" t="s">
        <v>243</v>
      </c>
      <c r="B17" s="321"/>
      <c r="C17" s="321"/>
      <c r="D17" s="321"/>
      <c r="E17" s="321"/>
      <c r="F17" s="321"/>
      <c r="G17" s="321">
        <v>7612.8939099999989</v>
      </c>
      <c r="H17" s="321">
        <v>64.25958</v>
      </c>
      <c r="I17" s="322">
        <v>1114</v>
      </c>
      <c r="J17" s="321"/>
      <c r="K17" s="321">
        <v>126.789</v>
      </c>
      <c r="L17" s="321"/>
      <c r="M17" s="321"/>
    </row>
    <row r="18" spans="1:13">
      <c r="A18" s="68" t="s">
        <v>266</v>
      </c>
      <c r="B18" s="321"/>
      <c r="C18" s="321"/>
      <c r="D18" s="321"/>
      <c r="E18" s="321">
        <v>39.161529999999999</v>
      </c>
      <c r="F18" s="321">
        <v>643.23774000000003</v>
      </c>
      <c r="G18" s="321">
        <v>48</v>
      </c>
      <c r="H18" s="321"/>
      <c r="I18" s="322">
        <v>0.42</v>
      </c>
      <c r="J18" s="321">
        <v>24.42</v>
      </c>
      <c r="K18" s="322">
        <v>1.1000000000000001</v>
      </c>
      <c r="L18" s="322"/>
      <c r="M18" s="322">
        <v>87.97</v>
      </c>
    </row>
    <row r="19" spans="1:13">
      <c r="A19" s="68" t="s">
        <v>245</v>
      </c>
      <c r="B19" s="321">
        <v>509.58</v>
      </c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>
        <v>11000</v>
      </c>
    </row>
    <row r="20" spans="1:13">
      <c r="A20" s="68" t="s">
        <v>247</v>
      </c>
      <c r="B20" s="321"/>
      <c r="C20" s="321">
        <v>271.95600000000002</v>
      </c>
      <c r="D20" s="321">
        <v>160.80968000000001</v>
      </c>
      <c r="E20" s="321"/>
      <c r="F20" s="321">
        <v>3.8637899999999998</v>
      </c>
      <c r="G20" s="321"/>
      <c r="H20" s="321"/>
      <c r="I20" s="321"/>
      <c r="J20" s="321">
        <v>3.24</v>
      </c>
      <c r="K20" s="321"/>
      <c r="L20" s="321">
        <v>8.07</v>
      </c>
      <c r="M20" s="321">
        <v>10000</v>
      </c>
    </row>
    <row r="21" spans="1:13">
      <c r="A21" s="68" t="s">
        <v>250</v>
      </c>
      <c r="B21" s="321"/>
      <c r="C21" s="321">
        <v>117.32559999999998</v>
      </c>
      <c r="D21" s="321"/>
      <c r="E21" s="321">
        <v>30.59881</v>
      </c>
      <c r="F21" s="321">
        <v>9.39222</v>
      </c>
      <c r="G21" s="321"/>
      <c r="H21" s="321"/>
      <c r="I21" s="322">
        <v>11.228680000000001</v>
      </c>
      <c r="J21" s="321"/>
      <c r="K21" s="321"/>
      <c r="L21" s="321"/>
      <c r="M21" s="321">
        <v>14.5482</v>
      </c>
    </row>
    <row r="22" spans="1:13">
      <c r="A22" s="68" t="s">
        <v>248</v>
      </c>
      <c r="B22" s="321"/>
      <c r="C22" s="321"/>
      <c r="D22" s="321"/>
      <c r="E22" s="321">
        <v>9.5101499999999994</v>
      </c>
      <c r="F22" s="321">
        <v>124.535</v>
      </c>
      <c r="G22" s="321"/>
      <c r="H22" s="321"/>
      <c r="I22" s="322">
        <v>39.902749999999997</v>
      </c>
      <c r="J22" s="321">
        <v>2</v>
      </c>
      <c r="K22" s="321"/>
      <c r="L22" s="321"/>
      <c r="M22" s="321"/>
    </row>
    <row r="23" spans="1:13">
      <c r="A23" s="68" t="s">
        <v>249</v>
      </c>
      <c r="B23" s="321"/>
      <c r="C23" s="321"/>
      <c r="D23" s="321"/>
      <c r="E23" s="321"/>
      <c r="F23" s="321">
        <v>6304</v>
      </c>
      <c r="G23" s="321">
        <v>0.16669</v>
      </c>
      <c r="H23" s="321">
        <v>156.42788000000002</v>
      </c>
      <c r="I23" s="322">
        <v>5.2120100000000003</v>
      </c>
      <c r="J23" s="321">
        <v>0.73899999999999999</v>
      </c>
      <c r="K23" s="321"/>
      <c r="L23" s="321">
        <v>3862.0082499999999</v>
      </c>
      <c r="M23" s="321">
        <v>4430.9686189999993</v>
      </c>
    </row>
    <row r="24" spans="1:13">
      <c r="A24" s="68" t="s">
        <v>246</v>
      </c>
      <c r="B24" s="321"/>
      <c r="C24" s="321"/>
      <c r="D24" s="321"/>
      <c r="E24" s="321"/>
      <c r="F24" s="321">
        <v>9.80884</v>
      </c>
      <c r="G24" s="321">
        <v>27.31251</v>
      </c>
      <c r="H24" s="321">
        <v>521.20000000000005</v>
      </c>
      <c r="I24" s="322">
        <v>3301.43</v>
      </c>
      <c r="J24" s="321">
        <v>74.334000000000003</v>
      </c>
      <c r="K24" s="321"/>
      <c r="L24" s="321">
        <v>10378.120000000001</v>
      </c>
      <c r="M24" s="321">
        <v>263.94839999999999</v>
      </c>
    </row>
    <row r="25" spans="1:13">
      <c r="A25" s="68" t="s">
        <v>251</v>
      </c>
      <c r="B25" s="321"/>
      <c r="C25" s="321"/>
      <c r="D25" s="321"/>
      <c r="E25" s="321"/>
      <c r="F25" s="321"/>
      <c r="G25" s="321"/>
      <c r="H25" s="321">
        <v>22.5</v>
      </c>
      <c r="I25" s="321"/>
      <c r="J25" s="321"/>
      <c r="K25" s="321"/>
      <c r="L25" s="321"/>
      <c r="M25" s="321"/>
    </row>
    <row r="26" spans="1:13">
      <c r="A26" s="68" t="s">
        <v>252</v>
      </c>
      <c r="B26" s="321"/>
      <c r="C26" s="321"/>
      <c r="D26" s="321"/>
      <c r="E26" s="321"/>
      <c r="F26" s="321"/>
      <c r="G26" s="321"/>
      <c r="H26" s="321"/>
      <c r="I26" s="321"/>
      <c r="J26" s="321"/>
      <c r="K26" s="321">
        <v>27.2</v>
      </c>
      <c r="L26" s="321">
        <v>5098.233650000001</v>
      </c>
      <c r="M26" s="321">
        <v>4980.864242900002</v>
      </c>
    </row>
    <row r="27" spans="1:13">
      <c r="A27" s="243" t="s">
        <v>253</v>
      </c>
      <c r="B27" s="324">
        <f>SUBTOTAL(109,Table1[2010])</f>
        <v>245915.61675000002</v>
      </c>
      <c r="C27" s="324">
        <f>SUBTOTAL(109,Table1[2011])</f>
        <v>197316.99916000004</v>
      </c>
      <c r="D27" s="324">
        <f>SUBTOTAL(109,Table1[2012])</f>
        <v>373764.99734000006</v>
      </c>
      <c r="E27" s="324">
        <f>SUBTOTAL(109,Table1[2013])</f>
        <v>297915.23154999991</v>
      </c>
      <c r="F27" s="324">
        <f>SUBTOTAL(109,Table1[2014])</f>
        <v>111083.39427999998</v>
      </c>
      <c r="G27" s="324">
        <f>SUBTOTAL(109,Table1[2015])</f>
        <v>290155.76090000005</v>
      </c>
      <c r="H27" s="324">
        <f>SUBTOTAL(109,Table1[2016])</f>
        <v>239883.49039000002</v>
      </c>
      <c r="I27" s="324">
        <f>SUBTOTAL(109,Table1[2017])</f>
        <v>444235.90744000004</v>
      </c>
      <c r="J27" s="324">
        <f>SUBTOTAL(109,Table1[2018])</f>
        <v>315156.70111000008</v>
      </c>
      <c r="K27" s="324">
        <f>SUBTOTAL(109,Table1[2019])</f>
        <v>425110.29173000011</v>
      </c>
      <c r="L27" s="324">
        <f>SUBTOTAL(109,Table1[2020])</f>
        <v>618638.16688999999</v>
      </c>
      <c r="M27" s="324">
        <f>SUBTOTAL(109,Table1[2021])</f>
        <v>239062.06572429999</v>
      </c>
    </row>
    <row r="28" spans="1:13">
      <c r="A28" s="325" t="s">
        <v>267</v>
      </c>
      <c r="B28" s="67"/>
      <c r="C28" s="67"/>
      <c r="D28" s="387"/>
      <c r="E28" s="387"/>
      <c r="F28" s="387"/>
      <c r="G28" s="387"/>
      <c r="H28" s="387"/>
      <c r="I28" s="387"/>
      <c r="J28" s="387"/>
      <c r="K28" s="387"/>
      <c r="L28" s="387"/>
      <c r="M28" s="387"/>
    </row>
    <row r="29" spans="1:13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25" zoomScale="104" workbookViewId="0">
      <selection activeCell="I5" sqref="I5"/>
    </sheetView>
  </sheetViews>
  <sheetFormatPr defaultRowHeight="14.4"/>
  <cols>
    <col min="1" max="1" width="10.6640625" customWidth="1"/>
    <col min="2" max="2" width="9.5546875" bestFit="1" customWidth="1"/>
    <col min="3" max="3" width="10.44140625" customWidth="1"/>
    <col min="4" max="4" width="9.5546875" bestFit="1" customWidth="1"/>
    <col min="5" max="5" width="11.5546875" customWidth="1"/>
    <col min="7" max="7" width="10.44140625" customWidth="1"/>
    <col min="9" max="9" width="11.88671875" customWidth="1"/>
  </cols>
  <sheetData>
    <row r="1" spans="1:10" ht="15.6">
      <c r="A1" s="14" t="s">
        <v>154</v>
      </c>
    </row>
    <row r="2" spans="1:10" ht="15" thickBot="1">
      <c r="A2" s="5"/>
      <c r="B2" s="425"/>
      <c r="C2" s="425"/>
      <c r="D2" s="425"/>
      <c r="E2" s="425"/>
      <c r="F2" s="425"/>
      <c r="G2" s="425"/>
      <c r="H2" s="425"/>
      <c r="I2" s="425"/>
      <c r="J2" s="132"/>
    </row>
    <row r="3" spans="1:10" ht="27" thickBot="1">
      <c r="A3" s="8" t="s">
        <v>28</v>
      </c>
      <c r="B3" s="403" t="s">
        <v>29</v>
      </c>
      <c r="C3" s="403"/>
      <c r="D3" s="403" t="s">
        <v>30</v>
      </c>
      <c r="E3" s="403"/>
      <c r="F3" s="403" t="s">
        <v>127</v>
      </c>
      <c r="G3" s="403"/>
      <c r="H3" s="403" t="s">
        <v>31</v>
      </c>
      <c r="I3" s="403"/>
      <c r="J3" s="111" t="s">
        <v>128</v>
      </c>
    </row>
    <row r="4" spans="1:10" ht="26.4">
      <c r="A4" s="388" t="s">
        <v>309</v>
      </c>
      <c r="B4" s="244" t="s">
        <v>129</v>
      </c>
      <c r="C4" s="244" t="s">
        <v>130</v>
      </c>
      <c r="D4" s="328" t="s">
        <v>129</v>
      </c>
      <c r="E4" s="244" t="s">
        <v>130</v>
      </c>
      <c r="F4" s="244" t="s">
        <v>129</v>
      </c>
      <c r="G4" s="329" t="s">
        <v>130</v>
      </c>
      <c r="H4" s="244" t="s">
        <v>129</v>
      </c>
      <c r="I4" s="329" t="s">
        <v>130</v>
      </c>
      <c r="J4" s="244" t="s">
        <v>129</v>
      </c>
    </row>
    <row r="5" spans="1:10">
      <c r="A5" s="330">
        <v>1990</v>
      </c>
      <c r="B5" s="331">
        <v>1145</v>
      </c>
      <c r="C5" s="332">
        <v>172</v>
      </c>
      <c r="D5" s="331">
        <v>2224</v>
      </c>
      <c r="E5" s="333"/>
      <c r="F5" s="331">
        <v>2018</v>
      </c>
      <c r="G5" s="333"/>
      <c r="H5" s="332">
        <v>474</v>
      </c>
      <c r="I5" s="332">
        <v>379</v>
      </c>
      <c r="J5" s="331">
        <v>9990</v>
      </c>
    </row>
    <row r="6" spans="1:10">
      <c r="A6" s="70">
        <v>1991</v>
      </c>
      <c r="B6" s="71">
        <v>1195</v>
      </c>
      <c r="C6" s="72">
        <v>179</v>
      </c>
      <c r="D6" s="71">
        <v>2162</v>
      </c>
      <c r="E6" s="26"/>
      <c r="F6" s="71">
        <v>2194</v>
      </c>
      <c r="G6" s="26"/>
      <c r="H6" s="72">
        <v>454</v>
      </c>
      <c r="I6" s="72">
        <v>363</v>
      </c>
      <c r="J6" s="71">
        <v>10572</v>
      </c>
    </row>
    <row r="7" spans="1:10">
      <c r="A7" s="70">
        <v>1992</v>
      </c>
      <c r="B7" s="71">
        <v>1159</v>
      </c>
      <c r="C7" s="72">
        <v>174</v>
      </c>
      <c r="D7" s="71">
        <v>2126</v>
      </c>
      <c r="E7" s="26"/>
      <c r="F7" s="71">
        <v>2157</v>
      </c>
      <c r="G7" s="26"/>
      <c r="H7" s="72">
        <v>413</v>
      </c>
      <c r="I7" s="72">
        <v>321</v>
      </c>
      <c r="J7" s="71">
        <v>11232</v>
      </c>
    </row>
    <row r="8" spans="1:10">
      <c r="A8" s="70">
        <v>1993</v>
      </c>
      <c r="B8" s="71">
        <v>1169</v>
      </c>
      <c r="C8" s="72">
        <v>175</v>
      </c>
      <c r="D8" s="71">
        <v>2225</v>
      </c>
      <c r="E8" s="26"/>
      <c r="F8" s="71">
        <v>2125</v>
      </c>
      <c r="G8" s="26"/>
      <c r="H8" s="72">
        <v>408</v>
      </c>
      <c r="I8" s="72">
        <v>326</v>
      </c>
      <c r="J8" s="71">
        <v>12170</v>
      </c>
    </row>
    <row r="9" spans="1:10">
      <c r="A9" s="70">
        <v>1994</v>
      </c>
      <c r="B9" s="71">
        <v>1217</v>
      </c>
      <c r="C9" s="72">
        <v>178</v>
      </c>
      <c r="D9" s="71">
        <v>2216</v>
      </c>
      <c r="E9" s="26"/>
      <c r="F9" s="71">
        <v>2204</v>
      </c>
      <c r="G9" s="26"/>
      <c r="H9" s="72">
        <v>351</v>
      </c>
      <c r="I9" s="72">
        <v>335</v>
      </c>
      <c r="J9" s="71">
        <v>12289</v>
      </c>
    </row>
    <row r="10" spans="1:10">
      <c r="A10" s="70">
        <v>1995</v>
      </c>
      <c r="B10" s="71">
        <v>1123</v>
      </c>
      <c r="C10" s="72">
        <v>180</v>
      </c>
      <c r="D10" s="71">
        <v>2010</v>
      </c>
      <c r="E10" s="26"/>
      <c r="F10" s="72">
        <v>2156</v>
      </c>
      <c r="G10" s="26"/>
      <c r="H10" s="72">
        <v>365</v>
      </c>
      <c r="I10" s="72">
        <v>280</v>
      </c>
      <c r="J10" s="71">
        <v>13083</v>
      </c>
    </row>
    <row r="11" spans="1:10">
      <c r="A11" s="70">
        <v>1996</v>
      </c>
      <c r="B11" s="71">
        <v>1248</v>
      </c>
      <c r="C11" s="72">
        <v>182</v>
      </c>
      <c r="D11" s="71">
        <v>2419</v>
      </c>
      <c r="E11" s="26"/>
      <c r="F11" s="71">
        <v>2533</v>
      </c>
      <c r="G11" s="26"/>
      <c r="H11" s="72">
        <v>355</v>
      </c>
      <c r="I11" s="72">
        <v>255</v>
      </c>
      <c r="J11" s="71">
        <v>14589</v>
      </c>
    </row>
    <row r="12" spans="1:10">
      <c r="A12" s="70">
        <v>1997</v>
      </c>
      <c r="B12" s="71">
        <v>1261</v>
      </c>
      <c r="C12" s="72">
        <v>181</v>
      </c>
      <c r="D12" s="71">
        <v>2496</v>
      </c>
      <c r="E12" s="26"/>
      <c r="F12" s="71">
        <v>2659</v>
      </c>
      <c r="G12" s="26"/>
      <c r="H12" s="72">
        <v>347</v>
      </c>
      <c r="I12" s="72">
        <v>285</v>
      </c>
      <c r="J12" s="71">
        <v>15879</v>
      </c>
    </row>
    <row r="13" spans="1:10">
      <c r="A13" s="70">
        <v>1998</v>
      </c>
      <c r="B13" s="71">
        <v>1275</v>
      </c>
      <c r="C13" s="72">
        <v>181</v>
      </c>
      <c r="D13" s="71">
        <v>2576</v>
      </c>
      <c r="E13" s="26"/>
      <c r="F13" s="71">
        <v>2791</v>
      </c>
      <c r="G13" s="26"/>
      <c r="H13" s="72">
        <v>339</v>
      </c>
      <c r="I13" s="72">
        <v>285</v>
      </c>
      <c r="J13" s="71">
        <v>17282</v>
      </c>
    </row>
    <row r="14" spans="1:10">
      <c r="A14" s="70">
        <v>1999</v>
      </c>
      <c r="B14" s="71">
        <v>1288</v>
      </c>
      <c r="C14" s="72">
        <v>185</v>
      </c>
      <c r="D14" s="71">
        <v>2658</v>
      </c>
      <c r="E14" s="26"/>
      <c r="F14" s="71">
        <v>2931</v>
      </c>
      <c r="G14" s="26"/>
      <c r="H14" s="72">
        <v>332</v>
      </c>
      <c r="I14" s="72">
        <v>262</v>
      </c>
      <c r="J14" s="71">
        <v>18810</v>
      </c>
    </row>
    <row r="15" spans="1:10" ht="15.6">
      <c r="A15" s="70">
        <v>2000</v>
      </c>
      <c r="B15" s="71">
        <v>1302</v>
      </c>
      <c r="C15" s="72">
        <v>190</v>
      </c>
      <c r="D15" s="71">
        <v>2743</v>
      </c>
      <c r="E15" s="334"/>
      <c r="F15" s="71">
        <v>3077</v>
      </c>
      <c r="G15" s="26"/>
      <c r="H15" s="72">
        <v>324</v>
      </c>
      <c r="I15" s="72">
        <v>259</v>
      </c>
      <c r="J15" s="71">
        <v>20472</v>
      </c>
    </row>
    <row r="16" spans="1:10">
      <c r="A16" s="70">
        <v>2001</v>
      </c>
      <c r="B16" s="71">
        <v>1315</v>
      </c>
      <c r="C16" s="72">
        <v>192</v>
      </c>
      <c r="D16" s="71">
        <v>2771</v>
      </c>
      <c r="E16" s="26"/>
      <c r="F16" s="71">
        <v>3199</v>
      </c>
      <c r="G16" s="26"/>
      <c r="H16" s="72">
        <v>312</v>
      </c>
      <c r="I16" s="72">
        <v>250</v>
      </c>
      <c r="J16" s="71">
        <v>22032</v>
      </c>
    </row>
    <row r="17" spans="1:10">
      <c r="A17" s="70">
        <v>2002</v>
      </c>
      <c r="B17" s="71">
        <v>1330</v>
      </c>
      <c r="C17" s="72">
        <v>193</v>
      </c>
      <c r="D17" s="71">
        <v>2922</v>
      </c>
      <c r="E17" s="26"/>
      <c r="F17" s="71">
        <v>3230</v>
      </c>
      <c r="G17" s="26"/>
      <c r="H17" s="72">
        <v>310</v>
      </c>
      <c r="I17" s="72">
        <v>248</v>
      </c>
      <c r="J17" s="71">
        <v>24251</v>
      </c>
    </row>
    <row r="18" spans="1:10">
      <c r="A18" s="70">
        <v>2003</v>
      </c>
      <c r="B18" s="71">
        <v>1344</v>
      </c>
      <c r="C18" s="72">
        <v>195</v>
      </c>
      <c r="D18" s="71">
        <v>3015</v>
      </c>
      <c r="E18" s="26"/>
      <c r="F18" s="71">
        <v>3560</v>
      </c>
      <c r="G18" s="26"/>
      <c r="H18" s="72">
        <v>303</v>
      </c>
      <c r="I18" s="72">
        <v>242</v>
      </c>
      <c r="J18" s="71">
        <v>26395</v>
      </c>
    </row>
    <row r="19" spans="1:10">
      <c r="A19" s="70">
        <v>2004</v>
      </c>
      <c r="B19" s="71">
        <v>1359</v>
      </c>
      <c r="C19" s="72">
        <v>185</v>
      </c>
      <c r="D19" s="71">
        <v>3112</v>
      </c>
      <c r="E19" s="26"/>
      <c r="F19" s="71">
        <v>3925</v>
      </c>
      <c r="G19" s="26"/>
      <c r="H19" s="72">
        <v>297</v>
      </c>
      <c r="I19" s="72">
        <v>240</v>
      </c>
      <c r="J19" s="71">
        <v>28727</v>
      </c>
    </row>
    <row r="20" spans="1:10">
      <c r="A20" s="70">
        <v>2005</v>
      </c>
      <c r="B20" s="71">
        <v>1373</v>
      </c>
      <c r="C20" s="72">
        <v>203</v>
      </c>
      <c r="D20" s="71">
        <v>3211</v>
      </c>
      <c r="E20" s="26"/>
      <c r="F20" s="71">
        <v>3932</v>
      </c>
      <c r="G20" s="26"/>
      <c r="H20" s="72">
        <v>290</v>
      </c>
      <c r="I20" s="72">
        <v>244</v>
      </c>
      <c r="J20" s="71">
        <v>28386</v>
      </c>
    </row>
    <row r="21" spans="1:10">
      <c r="A21" s="70">
        <v>2006</v>
      </c>
      <c r="B21" s="71">
        <v>1392</v>
      </c>
      <c r="C21" s="72">
        <v>191</v>
      </c>
      <c r="D21" s="71">
        <v>3314</v>
      </c>
      <c r="E21" s="26"/>
      <c r="F21" s="71">
        <v>3997</v>
      </c>
      <c r="G21" s="26"/>
      <c r="H21" s="72">
        <v>477</v>
      </c>
      <c r="I21" s="72">
        <v>368</v>
      </c>
      <c r="J21" s="71">
        <v>34030</v>
      </c>
    </row>
    <row r="22" spans="1:10">
      <c r="A22" s="70">
        <v>2007</v>
      </c>
      <c r="B22" s="71">
        <v>1407</v>
      </c>
      <c r="C22" s="72">
        <v>187</v>
      </c>
      <c r="D22" s="71">
        <v>3420</v>
      </c>
      <c r="E22" s="26"/>
      <c r="F22" s="71">
        <v>4196</v>
      </c>
      <c r="G22" s="26"/>
      <c r="H22" s="72">
        <v>491</v>
      </c>
      <c r="I22" s="72">
        <v>393</v>
      </c>
      <c r="J22" s="71">
        <v>37038</v>
      </c>
    </row>
    <row r="23" spans="1:10">
      <c r="A23" s="70">
        <v>2008</v>
      </c>
      <c r="B23" s="71">
        <v>1422</v>
      </c>
      <c r="C23" s="72">
        <v>180</v>
      </c>
      <c r="D23" s="71">
        <v>3529</v>
      </c>
      <c r="E23" s="72">
        <v>60</v>
      </c>
      <c r="F23" s="71">
        <v>4405</v>
      </c>
      <c r="G23" s="72">
        <v>104</v>
      </c>
      <c r="H23" s="72">
        <v>506</v>
      </c>
      <c r="I23" s="72">
        <v>404</v>
      </c>
      <c r="J23" s="71">
        <v>39816</v>
      </c>
    </row>
    <row r="24" spans="1:10">
      <c r="A24" s="70">
        <v>2009</v>
      </c>
      <c r="B24" s="71">
        <v>1438</v>
      </c>
      <c r="C24" s="72">
        <v>178</v>
      </c>
      <c r="D24" s="71">
        <v>3642</v>
      </c>
      <c r="E24" s="72">
        <v>60</v>
      </c>
      <c r="F24" s="71">
        <v>4625</v>
      </c>
      <c r="G24" s="72">
        <v>91</v>
      </c>
      <c r="H24" s="72">
        <v>521</v>
      </c>
      <c r="I24" s="72">
        <v>417</v>
      </c>
      <c r="J24" s="71">
        <v>43320</v>
      </c>
    </row>
    <row r="25" spans="1:10">
      <c r="A25" s="70">
        <v>2010</v>
      </c>
      <c r="B25" s="71">
        <v>1454</v>
      </c>
      <c r="C25" s="72">
        <v>233</v>
      </c>
      <c r="D25" s="71">
        <v>3759</v>
      </c>
      <c r="E25" s="72">
        <v>67</v>
      </c>
      <c r="F25" s="71">
        <v>4855</v>
      </c>
      <c r="G25" s="72">
        <v>104</v>
      </c>
      <c r="H25" s="72">
        <v>536</v>
      </c>
      <c r="I25" s="72">
        <v>429</v>
      </c>
      <c r="J25" s="71">
        <v>47752</v>
      </c>
    </row>
    <row r="26" spans="1:10">
      <c r="A26" s="70">
        <v>2011</v>
      </c>
      <c r="B26" s="71">
        <v>1498</v>
      </c>
      <c r="C26" s="72">
        <v>202</v>
      </c>
      <c r="D26" s="71">
        <v>3887</v>
      </c>
      <c r="E26" s="72">
        <v>73</v>
      </c>
      <c r="F26" s="71">
        <v>5137</v>
      </c>
      <c r="G26" s="72">
        <v>109</v>
      </c>
      <c r="H26" s="72">
        <v>568</v>
      </c>
      <c r="I26" s="72">
        <v>454</v>
      </c>
      <c r="J26" s="71">
        <v>52575</v>
      </c>
    </row>
    <row r="27" spans="1:10">
      <c r="A27" s="70">
        <v>2012</v>
      </c>
      <c r="B27" s="71">
        <v>1543</v>
      </c>
      <c r="C27" s="72">
        <v>220</v>
      </c>
      <c r="D27" s="71">
        <v>4019</v>
      </c>
      <c r="E27" s="72">
        <v>91</v>
      </c>
      <c r="F27" s="71">
        <v>5435</v>
      </c>
      <c r="G27" s="72">
        <v>141</v>
      </c>
      <c r="H27" s="72">
        <v>602</v>
      </c>
      <c r="I27" s="72">
        <v>480</v>
      </c>
      <c r="J27" s="71">
        <v>57885</v>
      </c>
    </row>
    <row r="28" spans="1:10">
      <c r="A28" s="70">
        <v>2013</v>
      </c>
      <c r="B28" s="71">
        <v>1590</v>
      </c>
      <c r="C28" s="72">
        <v>201</v>
      </c>
      <c r="D28" s="71">
        <v>4156</v>
      </c>
      <c r="E28" s="72">
        <v>68</v>
      </c>
      <c r="F28" s="71">
        <v>5751</v>
      </c>
      <c r="G28" s="72">
        <v>119</v>
      </c>
      <c r="H28" s="72">
        <v>638</v>
      </c>
      <c r="I28" s="72">
        <v>510</v>
      </c>
      <c r="J28" s="71">
        <v>63732</v>
      </c>
    </row>
    <row r="29" spans="1:10">
      <c r="A29" s="70">
        <v>2014</v>
      </c>
      <c r="B29" s="71">
        <v>1657</v>
      </c>
      <c r="C29" s="72">
        <v>166</v>
      </c>
      <c r="D29" s="71">
        <v>4335</v>
      </c>
      <c r="E29" s="72">
        <v>65</v>
      </c>
      <c r="F29" s="71">
        <v>6044</v>
      </c>
      <c r="G29" s="72">
        <v>129</v>
      </c>
      <c r="H29" s="72">
        <v>682</v>
      </c>
      <c r="I29" s="72">
        <v>545</v>
      </c>
      <c r="J29" s="71">
        <v>68511</v>
      </c>
    </row>
    <row r="30" spans="1:10">
      <c r="A30" s="70">
        <v>2015</v>
      </c>
      <c r="B30" s="71">
        <v>1734</v>
      </c>
      <c r="C30" s="72">
        <v>141</v>
      </c>
      <c r="D30" s="71">
        <v>4522</v>
      </c>
      <c r="E30" s="72">
        <v>48</v>
      </c>
      <c r="F30" s="71">
        <v>6352</v>
      </c>
      <c r="G30" s="72">
        <v>77</v>
      </c>
      <c r="H30" s="72">
        <v>730</v>
      </c>
      <c r="I30" s="72">
        <v>582</v>
      </c>
      <c r="J30" s="71">
        <v>71594</v>
      </c>
    </row>
    <row r="31" spans="1:10">
      <c r="A31" s="70">
        <v>2016</v>
      </c>
      <c r="B31" s="71">
        <v>1815</v>
      </c>
      <c r="C31" s="72">
        <v>116</v>
      </c>
      <c r="D31" s="71">
        <v>4744</v>
      </c>
      <c r="E31" s="72">
        <v>42</v>
      </c>
      <c r="F31" s="71">
        <v>6740</v>
      </c>
      <c r="G31" s="72">
        <v>67</v>
      </c>
      <c r="H31" s="72">
        <v>777</v>
      </c>
      <c r="I31" s="72">
        <v>582</v>
      </c>
      <c r="J31" s="71">
        <v>73885</v>
      </c>
    </row>
    <row r="32" spans="1:10">
      <c r="A32" s="70">
        <v>2017</v>
      </c>
      <c r="B32" s="73">
        <v>1901</v>
      </c>
      <c r="C32" s="7">
        <v>129</v>
      </c>
      <c r="D32" s="73">
        <v>4978</v>
      </c>
      <c r="E32" s="39">
        <v>48</v>
      </c>
      <c r="F32" s="73">
        <v>7151</v>
      </c>
      <c r="G32" s="74">
        <v>74</v>
      </c>
      <c r="H32" s="74">
        <v>816</v>
      </c>
      <c r="I32" s="249">
        <v>13195</v>
      </c>
      <c r="J32" s="73">
        <v>75363</v>
      </c>
    </row>
    <row r="33" spans="1:13">
      <c r="A33" s="70">
        <v>2018</v>
      </c>
      <c r="B33" s="142">
        <v>1943</v>
      </c>
      <c r="C33" s="306">
        <v>122083</v>
      </c>
      <c r="D33" s="142">
        <v>5102</v>
      </c>
      <c r="E33" s="306">
        <v>49291</v>
      </c>
      <c r="F33" s="142">
        <v>7366</v>
      </c>
      <c r="G33" s="306">
        <v>78366</v>
      </c>
      <c r="H33" s="142">
        <v>845</v>
      </c>
      <c r="I33" s="71">
        <v>15648</v>
      </c>
      <c r="J33" s="142">
        <v>76870</v>
      </c>
    </row>
    <row r="34" spans="1:13">
      <c r="A34" s="251">
        <v>2019</v>
      </c>
      <c r="B34" s="252">
        <v>2032</v>
      </c>
      <c r="C34" s="253">
        <v>122802</v>
      </c>
      <c r="D34" s="252">
        <v>5333</v>
      </c>
      <c r="E34" s="253">
        <v>49526</v>
      </c>
      <c r="F34" s="252">
        <v>7764</v>
      </c>
      <c r="G34" s="253">
        <v>86313</v>
      </c>
      <c r="H34" s="252">
        <v>849</v>
      </c>
      <c r="I34" s="253">
        <v>16481</v>
      </c>
      <c r="J34" s="252">
        <v>79391</v>
      </c>
    </row>
    <row r="35" spans="1:13">
      <c r="A35" s="251">
        <v>2020</v>
      </c>
      <c r="B35" s="252">
        <v>2109</v>
      </c>
      <c r="C35" s="253">
        <v>121863</v>
      </c>
      <c r="D35" s="252">
        <v>5544</v>
      </c>
      <c r="E35" s="253">
        <v>50312</v>
      </c>
      <c r="F35" s="254">
        <v>8180</v>
      </c>
      <c r="G35" s="252">
        <v>88372</v>
      </c>
      <c r="H35" s="244">
        <v>894</v>
      </c>
      <c r="I35" s="253">
        <v>20785</v>
      </c>
      <c r="J35" s="252">
        <v>81769</v>
      </c>
    </row>
    <row r="36" spans="1:13">
      <c r="A36" s="335">
        <v>2021</v>
      </c>
      <c r="B36" s="336">
        <v>2174</v>
      </c>
      <c r="C36" s="337">
        <v>192567</v>
      </c>
      <c r="D36" s="338">
        <v>5695</v>
      </c>
      <c r="E36" s="339">
        <v>73494</v>
      </c>
      <c r="F36" s="340">
        <v>8411</v>
      </c>
      <c r="G36" s="336">
        <v>104277</v>
      </c>
      <c r="H36" s="341">
        <v>946</v>
      </c>
      <c r="I36" s="342">
        <v>32279</v>
      </c>
      <c r="J36" s="336">
        <v>81487</v>
      </c>
    </row>
    <row r="37" spans="1:13">
      <c r="A37" s="23" t="s">
        <v>131</v>
      </c>
      <c r="I37" s="39"/>
      <c r="J37" s="254"/>
      <c r="K37" s="250"/>
      <c r="L37" s="317"/>
      <c r="M37" s="39"/>
    </row>
  </sheetData>
  <mergeCells count="8">
    <mergeCell ref="B2:C2"/>
    <mergeCell ref="D2:E2"/>
    <mergeCell ref="F2:G2"/>
    <mergeCell ref="H2:I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workbookViewId="0">
      <selection activeCell="A22" sqref="A22:XFD22"/>
    </sheetView>
  </sheetViews>
  <sheetFormatPr defaultColWidth="8.88671875" defaultRowHeight="12"/>
  <cols>
    <col min="1" max="1" width="11" style="344" bestFit="1" customWidth="1"/>
    <col min="2" max="2" width="10.44140625" style="344" customWidth="1"/>
    <col min="3" max="3" width="9.44140625" style="344" bestFit="1" customWidth="1"/>
    <col min="4" max="5" width="10.33203125" style="344" bestFit="1" customWidth="1"/>
    <col min="6" max="6" width="9.44140625" style="344" bestFit="1" customWidth="1"/>
    <col min="7" max="7" width="9.6640625" style="344" customWidth="1"/>
    <col min="8" max="8" width="10.33203125" style="344" bestFit="1" customWidth="1"/>
    <col min="9" max="9" width="9.44140625" style="344" bestFit="1" customWidth="1"/>
    <col min="10" max="11" width="10.33203125" style="344" bestFit="1" customWidth="1"/>
    <col min="12" max="12" width="9.44140625" style="344" bestFit="1" customWidth="1"/>
    <col min="13" max="13" width="9.88671875" style="344" customWidth="1"/>
    <col min="14" max="14" width="11.109375" style="344" customWidth="1"/>
    <col min="15" max="15" width="10.33203125" style="344" bestFit="1" customWidth="1"/>
    <col min="16" max="16" width="9.33203125" style="344" customWidth="1"/>
    <col min="17" max="17" width="9.5546875" style="344" customWidth="1"/>
    <col min="18" max="18" width="9.109375" style="344" customWidth="1"/>
    <col min="19" max="19" width="9.33203125" style="344" customWidth="1"/>
    <col min="20" max="20" width="10.33203125" style="344" customWidth="1"/>
    <col min="21" max="21" width="10.5546875" style="344" customWidth="1"/>
    <col min="22" max="22" width="10.33203125" style="344" bestFit="1" customWidth="1"/>
    <col min="23" max="16384" width="8.88671875" style="344"/>
  </cols>
  <sheetData>
    <row r="1" spans="1:27" s="372" customFormat="1" ht="18.600000000000001" thickBot="1">
      <c r="A1" s="373" t="s">
        <v>155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442"/>
      <c r="R1" s="442"/>
      <c r="S1" s="442"/>
      <c r="T1" s="442"/>
      <c r="U1" s="442"/>
      <c r="V1" s="442"/>
      <c r="W1" s="371"/>
      <c r="X1" s="371"/>
      <c r="Y1" s="371"/>
      <c r="Z1" s="371"/>
      <c r="AA1" s="371"/>
    </row>
    <row r="2" spans="1:27" s="343" customFormat="1" ht="12.6" thickBot="1">
      <c r="A2" s="316"/>
      <c r="B2" s="428">
        <v>1990</v>
      </c>
      <c r="C2" s="428"/>
      <c r="D2" s="428"/>
      <c r="E2" s="428">
        <v>2000</v>
      </c>
      <c r="F2" s="428"/>
      <c r="G2" s="428"/>
      <c r="H2" s="428">
        <v>2010</v>
      </c>
      <c r="I2" s="428"/>
      <c r="J2" s="428"/>
      <c r="K2" s="428">
        <v>2012</v>
      </c>
      <c r="L2" s="428"/>
      <c r="M2" s="428"/>
      <c r="N2" s="428">
        <v>2015</v>
      </c>
      <c r="O2" s="428"/>
      <c r="P2" s="428"/>
      <c r="Q2" s="426">
        <v>2019</v>
      </c>
      <c r="R2" s="426"/>
      <c r="S2" s="426"/>
      <c r="T2" s="426">
        <v>2021</v>
      </c>
      <c r="U2" s="426"/>
      <c r="V2" s="426"/>
    </row>
    <row r="3" spans="1:27" ht="12.6" thickBot="1">
      <c r="A3" s="75" t="s">
        <v>43</v>
      </c>
      <c r="B3" s="76" t="s">
        <v>44</v>
      </c>
      <c r="C3" s="76" t="s">
        <v>45</v>
      </c>
      <c r="D3" s="76" t="s">
        <v>27</v>
      </c>
      <c r="E3" s="76" t="s">
        <v>44</v>
      </c>
      <c r="F3" s="76" t="s">
        <v>45</v>
      </c>
      <c r="G3" s="76" t="s">
        <v>27</v>
      </c>
      <c r="H3" s="76" t="s">
        <v>44</v>
      </c>
      <c r="I3" s="76" t="s">
        <v>45</v>
      </c>
      <c r="J3" s="76" t="s">
        <v>27</v>
      </c>
      <c r="K3" s="76" t="s">
        <v>44</v>
      </c>
      <c r="L3" s="76" t="s">
        <v>45</v>
      </c>
      <c r="M3" s="76" t="s">
        <v>27</v>
      </c>
      <c r="N3" s="76" t="s">
        <v>44</v>
      </c>
      <c r="O3" s="76" t="s">
        <v>45</v>
      </c>
      <c r="P3" s="76" t="s">
        <v>27</v>
      </c>
      <c r="Q3" s="76" t="s">
        <v>44</v>
      </c>
      <c r="R3" s="76" t="s">
        <v>45</v>
      </c>
      <c r="S3" s="76" t="s">
        <v>27</v>
      </c>
      <c r="T3" s="76" t="s">
        <v>44</v>
      </c>
      <c r="U3" s="76" t="s">
        <v>45</v>
      </c>
      <c r="V3" s="76" t="s">
        <v>27</v>
      </c>
    </row>
    <row r="4" spans="1:27">
      <c r="A4" s="77" t="s">
        <v>46</v>
      </c>
      <c r="B4" s="256">
        <v>122217.9</v>
      </c>
      <c r="C4" s="256">
        <v>10334.1</v>
      </c>
      <c r="D4" s="256">
        <v>132552</v>
      </c>
      <c r="E4" s="256">
        <v>122784.5</v>
      </c>
      <c r="F4" s="256">
        <v>8264.6</v>
      </c>
      <c r="G4" s="256">
        <v>131049.1</v>
      </c>
      <c r="H4" s="256">
        <v>120546.9</v>
      </c>
      <c r="I4" s="256">
        <v>9104.2000000000007</v>
      </c>
      <c r="J4" s="256">
        <v>129651.1</v>
      </c>
      <c r="K4" s="256">
        <v>119055.2</v>
      </c>
      <c r="L4" s="256">
        <v>10036.9</v>
      </c>
      <c r="M4" s="256">
        <v>129092.1</v>
      </c>
      <c r="N4" s="256">
        <v>108828.5</v>
      </c>
      <c r="O4" s="256">
        <v>22186.9</v>
      </c>
      <c r="P4" s="256">
        <v>131015.4</v>
      </c>
      <c r="Q4" s="256">
        <v>84296.068609164926</v>
      </c>
      <c r="R4" s="257">
        <v>142704.9408785711</v>
      </c>
      <c r="S4" s="257">
        <f>Q4+R4</f>
        <v>227001.00948773604</v>
      </c>
      <c r="T4" s="345">
        <v>79853.759999999995</v>
      </c>
      <c r="U4" s="345">
        <v>134358.01</v>
      </c>
      <c r="V4" s="257">
        <f>U4+T4</f>
        <v>214211.77000000002</v>
      </c>
    </row>
    <row r="5" spans="1:27">
      <c r="A5" s="77" t="s">
        <v>47</v>
      </c>
      <c r="B5" s="256">
        <v>213278.9</v>
      </c>
      <c r="C5" s="256">
        <v>116481.4</v>
      </c>
      <c r="D5" s="256">
        <v>329760.40000000002</v>
      </c>
      <c r="E5" s="256">
        <v>219696</v>
      </c>
      <c r="F5" s="256">
        <v>102929.5</v>
      </c>
      <c r="G5" s="256">
        <v>322625.5</v>
      </c>
      <c r="H5" s="256">
        <v>206850</v>
      </c>
      <c r="I5" s="256">
        <v>84781.6</v>
      </c>
      <c r="J5" s="256">
        <v>291631.59999999998</v>
      </c>
      <c r="K5" s="256">
        <v>204711.5</v>
      </c>
      <c r="L5" s="256">
        <v>89264</v>
      </c>
      <c r="M5" s="256">
        <v>293975.5</v>
      </c>
      <c r="N5" s="256">
        <v>166379</v>
      </c>
      <c r="O5" s="256">
        <v>187276.5</v>
      </c>
      <c r="P5" s="256">
        <v>353655.5</v>
      </c>
      <c r="Q5" s="256">
        <v>154804.2299122132</v>
      </c>
      <c r="R5" s="257">
        <v>828351.9135163076</v>
      </c>
      <c r="S5" s="257">
        <f t="shared" ref="S5:S19" si="0">Q5+R5</f>
        <v>983156.14342852077</v>
      </c>
      <c r="T5" s="346">
        <v>146646.22</v>
      </c>
      <c r="U5" s="346">
        <v>779900.92</v>
      </c>
      <c r="V5" s="257">
        <f t="shared" ref="V5:V19" si="1">U5+T5</f>
        <v>926547.14</v>
      </c>
    </row>
    <row r="6" spans="1:27">
      <c r="A6" s="77" t="s">
        <v>48</v>
      </c>
      <c r="B6" s="256">
        <v>93065.4</v>
      </c>
      <c r="C6" s="256">
        <v>50346.400000000001</v>
      </c>
      <c r="D6" s="256">
        <v>143411.79999999999</v>
      </c>
      <c r="E6" s="256">
        <v>56482.7</v>
      </c>
      <c r="F6" s="256">
        <v>78268.399999999994</v>
      </c>
      <c r="G6" s="256">
        <v>134751.20000000001</v>
      </c>
      <c r="H6" s="256">
        <v>42987.3</v>
      </c>
      <c r="I6" s="256">
        <v>77384.3</v>
      </c>
      <c r="J6" s="256">
        <v>120371.6</v>
      </c>
      <c r="K6" s="256">
        <v>37622.300000000003</v>
      </c>
      <c r="L6" s="256">
        <v>93347.5</v>
      </c>
      <c r="M6" s="256">
        <v>130969.8</v>
      </c>
      <c r="N6" s="256">
        <v>35073.300000000003</v>
      </c>
      <c r="O6" s="256">
        <v>86310.3</v>
      </c>
      <c r="P6" s="256">
        <v>121383.5</v>
      </c>
      <c r="Q6" s="256">
        <v>37309.826141406818</v>
      </c>
      <c r="R6" s="257">
        <v>311310.35182917299</v>
      </c>
      <c r="S6" s="257">
        <f t="shared" si="0"/>
        <v>348620.17797057983</v>
      </c>
      <c r="T6" s="346">
        <v>35343.64</v>
      </c>
      <c r="U6" s="346">
        <v>293101.55</v>
      </c>
      <c r="V6" s="257">
        <f t="shared" si="1"/>
        <v>328445.19</v>
      </c>
    </row>
    <row r="7" spans="1:27">
      <c r="A7" s="77" t="s">
        <v>49</v>
      </c>
      <c r="B7" s="256">
        <v>977.2</v>
      </c>
      <c r="C7" s="256">
        <v>143870.9</v>
      </c>
      <c r="D7" s="256">
        <v>144848.1</v>
      </c>
      <c r="E7" s="256">
        <v>1881.7</v>
      </c>
      <c r="F7" s="256">
        <v>159543.6</v>
      </c>
      <c r="G7" s="256">
        <v>161425.4</v>
      </c>
      <c r="H7" s="256">
        <v>1296.7</v>
      </c>
      <c r="I7" s="256">
        <v>196430.2</v>
      </c>
      <c r="J7" s="256">
        <v>197726.9</v>
      </c>
      <c r="K7" s="256">
        <v>5876.7</v>
      </c>
      <c r="L7" s="256">
        <v>126028.2</v>
      </c>
      <c r="M7" s="256">
        <v>131904.9</v>
      </c>
      <c r="N7" s="256">
        <v>134.1</v>
      </c>
      <c r="O7" s="256">
        <v>217288.1</v>
      </c>
      <c r="P7" s="256">
        <v>217422.2</v>
      </c>
      <c r="Q7" s="256">
        <v>36895.512263040604</v>
      </c>
      <c r="R7" s="257">
        <v>399150.96231600462</v>
      </c>
      <c r="S7" s="257">
        <f t="shared" si="0"/>
        <v>436046.4745790452</v>
      </c>
      <c r="T7" s="346">
        <v>34951.160000000003</v>
      </c>
      <c r="U7" s="346">
        <v>375804.29</v>
      </c>
      <c r="V7" s="257">
        <f t="shared" si="1"/>
        <v>410755.44999999995</v>
      </c>
    </row>
    <row r="8" spans="1:27">
      <c r="A8" s="77" t="s">
        <v>50</v>
      </c>
      <c r="B8" s="256">
        <v>81277.899999999994</v>
      </c>
      <c r="C8" s="256">
        <v>4299.1000000000004</v>
      </c>
      <c r="D8" s="256">
        <v>85577</v>
      </c>
      <c r="E8" s="256">
        <v>80680.5</v>
      </c>
      <c r="F8" s="256">
        <v>3219.5</v>
      </c>
      <c r="G8" s="256">
        <v>83900</v>
      </c>
      <c r="H8" s="256">
        <v>73557.5</v>
      </c>
      <c r="I8" s="256">
        <v>8704.5</v>
      </c>
      <c r="J8" s="256">
        <v>82262.100000000006</v>
      </c>
      <c r="K8" s="256">
        <v>71219.399999999994</v>
      </c>
      <c r="L8" s="256">
        <v>10676</v>
      </c>
      <c r="M8" s="256">
        <v>81895.399999999994</v>
      </c>
      <c r="N8" s="256">
        <v>66554.3</v>
      </c>
      <c r="O8" s="256">
        <v>15006.7</v>
      </c>
      <c r="P8" s="256">
        <v>81561</v>
      </c>
      <c r="Q8" s="256">
        <v>76720.948230940048</v>
      </c>
      <c r="R8" s="257">
        <v>154545.89834543469</v>
      </c>
      <c r="S8" s="257">
        <f t="shared" si="0"/>
        <v>231266.84657637472</v>
      </c>
      <c r="T8" s="346">
        <v>72677.84</v>
      </c>
      <c r="U8" s="346">
        <v>145506.38</v>
      </c>
      <c r="V8" s="257">
        <f t="shared" si="1"/>
        <v>218184.22</v>
      </c>
    </row>
    <row r="9" spans="1:27">
      <c r="A9" s="77" t="s">
        <v>51</v>
      </c>
      <c r="B9" s="256">
        <v>100967</v>
      </c>
      <c r="C9" s="256">
        <v>37292.9</v>
      </c>
      <c r="D9" s="256">
        <v>138260</v>
      </c>
      <c r="E9" s="256">
        <v>102868.9</v>
      </c>
      <c r="F9" s="256">
        <v>24275.3</v>
      </c>
      <c r="G9" s="256">
        <v>127144.3</v>
      </c>
      <c r="H9" s="256">
        <v>73557.5</v>
      </c>
      <c r="I9" s="256">
        <v>8704.5</v>
      </c>
      <c r="J9" s="256">
        <v>82262.100000000006</v>
      </c>
      <c r="K9" s="256">
        <v>80241.8</v>
      </c>
      <c r="L9" s="256">
        <v>48205</v>
      </c>
      <c r="M9" s="256">
        <v>128446.7</v>
      </c>
      <c r="N9" s="256">
        <v>78036.3</v>
      </c>
      <c r="O9" s="256">
        <v>57031.1</v>
      </c>
      <c r="P9" s="256">
        <v>135067.4</v>
      </c>
      <c r="Q9" s="256">
        <v>143609.07791320223</v>
      </c>
      <c r="R9" s="257">
        <v>472318.17345039599</v>
      </c>
      <c r="S9" s="257">
        <f t="shared" si="0"/>
        <v>615927.25136359828</v>
      </c>
      <c r="T9" s="346">
        <v>136041.04</v>
      </c>
      <c r="U9" s="346">
        <v>444691.89</v>
      </c>
      <c r="V9" s="257">
        <f t="shared" si="1"/>
        <v>580732.93000000005</v>
      </c>
    </row>
    <row r="10" spans="1:27">
      <c r="A10" s="77" t="s">
        <v>53</v>
      </c>
      <c r="B10" s="256">
        <v>191.4</v>
      </c>
      <c r="C10" s="256">
        <v>1104.7</v>
      </c>
      <c r="D10" s="256">
        <v>1296.0999999999999</v>
      </c>
      <c r="E10" s="256">
        <v>5.5</v>
      </c>
      <c r="F10" s="256">
        <v>269.10000000000002</v>
      </c>
      <c r="G10" s="256">
        <v>274.60000000000002</v>
      </c>
      <c r="H10" s="256">
        <v>25</v>
      </c>
      <c r="I10" s="256">
        <v>1524</v>
      </c>
      <c r="J10" s="256">
        <v>1549</v>
      </c>
      <c r="K10" s="256">
        <v>50.9</v>
      </c>
      <c r="L10" s="256">
        <v>1431.3</v>
      </c>
      <c r="M10" s="256">
        <v>1482.2</v>
      </c>
      <c r="N10" s="256" t="s">
        <v>52</v>
      </c>
      <c r="O10" s="256">
        <v>5211.1000000000004</v>
      </c>
      <c r="P10" s="256">
        <v>5211.1000000000004</v>
      </c>
      <c r="Q10" s="256">
        <v>0</v>
      </c>
      <c r="R10" s="257">
        <v>23107.932205788718</v>
      </c>
      <c r="S10" s="257">
        <f t="shared" si="0"/>
        <v>23107.932205788718</v>
      </c>
      <c r="T10" s="346">
        <v>0</v>
      </c>
      <c r="U10" s="346">
        <v>21756.33</v>
      </c>
      <c r="V10" s="257">
        <f t="shared" si="1"/>
        <v>21756.33</v>
      </c>
    </row>
    <row r="11" spans="1:27">
      <c r="A11" s="77" t="s">
        <v>54</v>
      </c>
      <c r="B11" s="256">
        <v>587.70000000000005</v>
      </c>
      <c r="C11" s="256">
        <v>21206.6</v>
      </c>
      <c r="D11" s="256">
        <v>21794.3</v>
      </c>
      <c r="E11" s="256">
        <v>635.70000000000005</v>
      </c>
      <c r="F11" s="256">
        <v>26318.3</v>
      </c>
      <c r="G11" s="256">
        <v>26953.9</v>
      </c>
      <c r="H11" s="256">
        <v>589.20000000000005</v>
      </c>
      <c r="I11" s="256">
        <v>35202.800000000003</v>
      </c>
      <c r="J11" s="256">
        <v>35792</v>
      </c>
      <c r="K11" s="256">
        <v>1279.9000000000001</v>
      </c>
      <c r="L11" s="256">
        <v>36093.5</v>
      </c>
      <c r="M11" s="256">
        <v>37373.4</v>
      </c>
      <c r="N11" s="256">
        <v>0.1</v>
      </c>
      <c r="O11" s="256">
        <v>53732.3</v>
      </c>
      <c r="P11" s="256">
        <v>53732.3</v>
      </c>
      <c r="Q11" s="256">
        <v>1951.4914167389582</v>
      </c>
      <c r="R11" s="257">
        <v>446399.48794233665</v>
      </c>
      <c r="S11" s="257">
        <f t="shared" si="0"/>
        <v>448350.9793590756</v>
      </c>
      <c r="T11" s="346">
        <v>1848.65</v>
      </c>
      <c r="U11" s="346">
        <v>420289.21</v>
      </c>
      <c r="V11" s="257">
        <f>U11+T11</f>
        <v>422137.86000000004</v>
      </c>
    </row>
    <row r="12" spans="1:27">
      <c r="A12" s="77" t="s">
        <v>55</v>
      </c>
      <c r="B12" s="256">
        <v>545.9</v>
      </c>
      <c r="C12" s="256">
        <v>3916.9</v>
      </c>
      <c r="D12" s="256">
        <v>4462.7</v>
      </c>
      <c r="E12" s="256">
        <v>588</v>
      </c>
      <c r="F12" s="256">
        <v>4386.3</v>
      </c>
      <c r="G12" s="256">
        <v>4974.3</v>
      </c>
      <c r="H12" s="256">
        <v>536.9</v>
      </c>
      <c r="I12" s="256">
        <v>4119.8</v>
      </c>
      <c r="J12" s="256">
        <v>4656.8</v>
      </c>
      <c r="K12" s="256">
        <v>784.4</v>
      </c>
      <c r="L12" s="256">
        <v>5728</v>
      </c>
      <c r="M12" s="256">
        <v>6512.3</v>
      </c>
      <c r="N12" s="256">
        <v>837.7</v>
      </c>
      <c r="O12" s="256">
        <v>13812</v>
      </c>
      <c r="P12" s="256">
        <v>14649.8</v>
      </c>
      <c r="Q12" s="256">
        <v>707.21968714698039</v>
      </c>
      <c r="R12" s="257">
        <v>151391.79203996155</v>
      </c>
      <c r="S12" s="257">
        <f t="shared" si="0"/>
        <v>152099.01172710853</v>
      </c>
      <c r="T12" s="346">
        <v>669.95</v>
      </c>
      <c r="U12" s="346">
        <v>142536.76</v>
      </c>
      <c r="V12" s="257">
        <f>U12+T12</f>
        <v>143206.71000000002</v>
      </c>
    </row>
    <row r="13" spans="1:27">
      <c r="A13" s="77" t="s">
        <v>56</v>
      </c>
      <c r="B13" s="256">
        <v>11551.7</v>
      </c>
      <c r="C13" s="256">
        <v>46801.2</v>
      </c>
      <c r="D13" s="256">
        <v>58352.9</v>
      </c>
      <c r="E13" s="256">
        <v>16178</v>
      </c>
      <c r="F13" s="256">
        <v>38748</v>
      </c>
      <c r="G13" s="256">
        <v>54925.9</v>
      </c>
      <c r="H13" s="256">
        <v>13782.2</v>
      </c>
      <c r="I13" s="256">
        <v>47092.1</v>
      </c>
      <c r="J13" s="256">
        <v>60874.400000000001</v>
      </c>
      <c r="K13" s="256">
        <v>15463.8</v>
      </c>
      <c r="L13" s="256">
        <v>43574.6</v>
      </c>
      <c r="M13" s="256">
        <v>59038.400000000001</v>
      </c>
      <c r="N13" s="256">
        <v>25693.9</v>
      </c>
      <c r="O13" s="256">
        <v>50853.3</v>
      </c>
      <c r="P13" s="256">
        <v>76547.3</v>
      </c>
      <c r="Q13" s="256">
        <v>50773.665424899016</v>
      </c>
      <c r="R13" s="257">
        <v>400724.57418519998</v>
      </c>
      <c r="S13" s="257">
        <f t="shared" si="0"/>
        <v>451498.239610099</v>
      </c>
      <c r="T13" s="346">
        <v>48097.95</v>
      </c>
      <c r="U13" s="346">
        <v>377285.86</v>
      </c>
      <c r="V13" s="257">
        <f t="shared" si="1"/>
        <v>425383.81</v>
      </c>
    </row>
    <row r="14" spans="1:27">
      <c r="A14" s="77" t="s">
        <v>57</v>
      </c>
      <c r="B14" s="256">
        <v>5402.1</v>
      </c>
      <c r="C14" s="256">
        <v>119782.8</v>
      </c>
      <c r="D14" s="256">
        <v>125184.9</v>
      </c>
      <c r="E14" s="256">
        <v>10978.1</v>
      </c>
      <c r="F14" s="256">
        <v>122806.9</v>
      </c>
      <c r="G14" s="256">
        <v>133785</v>
      </c>
      <c r="H14" s="256">
        <v>10170.4</v>
      </c>
      <c r="I14" s="256">
        <v>189565.4</v>
      </c>
      <c r="J14" s="256">
        <v>199735.7</v>
      </c>
      <c r="K14" s="256">
        <v>13179.9</v>
      </c>
      <c r="L14" s="256">
        <v>222119.4</v>
      </c>
      <c r="M14" s="256">
        <v>235299.20000000001</v>
      </c>
      <c r="N14" s="256">
        <v>2401.4</v>
      </c>
      <c r="O14" s="256">
        <v>212481.5</v>
      </c>
      <c r="P14" s="256">
        <v>214882.9</v>
      </c>
      <c r="Q14" s="256">
        <v>42645.954122529307</v>
      </c>
      <c r="R14" s="257">
        <v>922146.01887820056</v>
      </c>
      <c r="S14" s="257">
        <f t="shared" si="0"/>
        <v>964791.97300072992</v>
      </c>
      <c r="T14" s="346">
        <v>40398.559999999998</v>
      </c>
      <c r="U14" s="346">
        <v>868208.93</v>
      </c>
      <c r="V14" s="257">
        <f t="shared" si="1"/>
        <v>908607.49</v>
      </c>
    </row>
    <row r="15" spans="1:27">
      <c r="A15" s="77" t="s">
        <v>58</v>
      </c>
      <c r="B15" s="256">
        <v>2006.9</v>
      </c>
      <c r="C15" s="256">
        <v>13559.1</v>
      </c>
      <c r="D15" s="256">
        <v>15566</v>
      </c>
      <c r="E15" s="256">
        <v>3051.9</v>
      </c>
      <c r="F15" s="256">
        <v>24886.3</v>
      </c>
      <c r="G15" s="256">
        <v>27938.2</v>
      </c>
      <c r="H15" s="256">
        <v>1813.9</v>
      </c>
      <c r="I15" s="256">
        <v>16733.900000000001</v>
      </c>
      <c r="J15" s="256">
        <v>18547.7</v>
      </c>
      <c r="K15" s="256">
        <v>3587.8</v>
      </c>
      <c r="L15" s="256">
        <v>32586.5</v>
      </c>
      <c r="M15" s="256">
        <v>36174.199999999997</v>
      </c>
      <c r="N15" s="256">
        <v>50.1</v>
      </c>
      <c r="O15" s="256">
        <v>57117.599999999999</v>
      </c>
      <c r="P15" s="256">
        <v>57167.7</v>
      </c>
      <c r="Q15" s="256">
        <v>332.23860308346758</v>
      </c>
      <c r="R15" s="257">
        <v>133500.90941016353</v>
      </c>
      <c r="S15" s="257">
        <f t="shared" si="0"/>
        <v>133833.148013247</v>
      </c>
      <c r="T15" s="346">
        <v>314.73</v>
      </c>
      <c r="U15" s="346">
        <v>125692.33</v>
      </c>
      <c r="V15" s="257">
        <f t="shared" si="1"/>
        <v>126007.06</v>
      </c>
    </row>
    <row r="16" spans="1:27">
      <c r="A16" s="77" t="s">
        <v>59</v>
      </c>
      <c r="B16" s="256">
        <v>320.2</v>
      </c>
      <c r="C16" s="256">
        <v>17734.599999999999</v>
      </c>
      <c r="D16" s="256">
        <v>18054.8</v>
      </c>
      <c r="E16" s="256">
        <v>1962.7</v>
      </c>
      <c r="F16" s="256">
        <v>22947.4</v>
      </c>
      <c r="G16" s="256">
        <v>24910.1</v>
      </c>
      <c r="H16" s="256">
        <v>1741.6</v>
      </c>
      <c r="I16" s="256">
        <v>23741.3</v>
      </c>
      <c r="J16" s="256">
        <v>25482.9</v>
      </c>
      <c r="K16" s="256">
        <v>3189</v>
      </c>
      <c r="L16" s="256">
        <v>40980.199999999997</v>
      </c>
      <c r="M16" s="256">
        <v>44169.2</v>
      </c>
      <c r="N16" s="256">
        <v>349.8</v>
      </c>
      <c r="O16" s="256">
        <v>66371.100000000006</v>
      </c>
      <c r="P16" s="256">
        <v>66721</v>
      </c>
      <c r="Q16" s="256">
        <v>7296.2650120680837</v>
      </c>
      <c r="R16" s="257">
        <v>273468.98899139115</v>
      </c>
      <c r="S16" s="257">
        <f t="shared" si="0"/>
        <v>280765.25400345924</v>
      </c>
      <c r="T16" s="346">
        <v>6911.76</v>
      </c>
      <c r="U16" s="346">
        <v>257473.56</v>
      </c>
      <c r="V16" s="257">
        <f t="shared" si="1"/>
        <v>264385.32</v>
      </c>
    </row>
    <row r="17" spans="1:22">
      <c r="A17" s="77" t="s">
        <v>60</v>
      </c>
      <c r="B17" s="256">
        <v>575.1</v>
      </c>
      <c r="C17" s="256">
        <v>5212.3999999999996</v>
      </c>
      <c r="D17" s="256">
        <v>5787.5</v>
      </c>
      <c r="E17" s="256">
        <v>2195.5</v>
      </c>
      <c r="F17" s="256">
        <v>5171.8</v>
      </c>
      <c r="G17" s="256">
        <v>7367.2</v>
      </c>
      <c r="H17" s="256">
        <v>1982.6</v>
      </c>
      <c r="I17" s="256">
        <v>5518.3</v>
      </c>
      <c r="J17" s="256">
        <v>7500.9</v>
      </c>
      <c r="K17" s="256">
        <v>2415.9</v>
      </c>
      <c r="L17" s="256">
        <v>5173.3</v>
      </c>
      <c r="M17" s="256">
        <v>7589.2</v>
      </c>
      <c r="N17" s="256">
        <v>369.3</v>
      </c>
      <c r="O17" s="256">
        <v>11604.1</v>
      </c>
      <c r="P17" s="256">
        <v>11973.3</v>
      </c>
      <c r="Q17" s="256">
        <v>4554.6341284591872</v>
      </c>
      <c r="R17" s="257">
        <v>209444.40790518548</v>
      </c>
      <c r="S17" s="257">
        <f t="shared" si="0"/>
        <v>213999.04203364466</v>
      </c>
      <c r="T17" s="346">
        <v>4314.6099999999997</v>
      </c>
      <c r="U17" s="346">
        <v>197193.83</v>
      </c>
      <c r="V17" s="257">
        <f t="shared" si="1"/>
        <v>201508.43999999997</v>
      </c>
    </row>
    <row r="18" spans="1:22">
      <c r="A18" s="77" t="s">
        <v>61</v>
      </c>
      <c r="B18" s="256">
        <v>308635.2</v>
      </c>
      <c r="C18" s="256">
        <v>18914.400000000001</v>
      </c>
      <c r="D18" s="256">
        <v>327549.59999999998</v>
      </c>
      <c r="E18" s="256">
        <v>313898.2</v>
      </c>
      <c r="F18" s="256">
        <v>13210.1</v>
      </c>
      <c r="G18" s="256">
        <v>327108.3</v>
      </c>
      <c r="H18" s="256">
        <v>297033.40000000002</v>
      </c>
      <c r="I18" s="256">
        <v>23123</v>
      </c>
      <c r="J18" s="256">
        <v>320156.40000000002</v>
      </c>
      <c r="K18" s="256">
        <v>291103.7</v>
      </c>
      <c r="L18" s="256">
        <v>27194.9</v>
      </c>
      <c r="M18" s="256">
        <v>318298.7</v>
      </c>
      <c r="N18" s="256">
        <v>266136.5</v>
      </c>
      <c r="O18" s="256">
        <v>49983.1</v>
      </c>
      <c r="P18" s="256">
        <v>316119.59999999998</v>
      </c>
      <c r="Q18" s="256">
        <v>322513.65942072077</v>
      </c>
      <c r="R18" s="257">
        <v>217393.88971914712</v>
      </c>
      <c r="S18" s="257">
        <f t="shared" si="0"/>
        <v>539907.54913986789</v>
      </c>
      <c r="T18" s="346">
        <v>305517.55</v>
      </c>
      <c r="U18" s="346">
        <v>204678.34</v>
      </c>
      <c r="V18" s="257">
        <f t="shared" si="1"/>
        <v>510195.89</v>
      </c>
    </row>
    <row r="19" spans="1:22" ht="12.6" thickBot="1">
      <c r="A19" s="77" t="s">
        <v>62</v>
      </c>
      <c r="B19" s="256">
        <v>326668.09999999998</v>
      </c>
      <c r="C19" s="256">
        <v>51011.9</v>
      </c>
      <c r="D19" s="256">
        <v>377680.1</v>
      </c>
      <c r="E19" s="256">
        <v>288099.59999999998</v>
      </c>
      <c r="F19" s="256">
        <v>84716.3</v>
      </c>
      <c r="G19" s="256">
        <v>372815.9</v>
      </c>
      <c r="H19" s="256">
        <v>311468.40000000002</v>
      </c>
      <c r="I19" s="256">
        <v>51849.4</v>
      </c>
      <c r="J19" s="256">
        <v>363317.8</v>
      </c>
      <c r="K19" s="256">
        <v>308614.3</v>
      </c>
      <c r="L19" s="256">
        <v>51170</v>
      </c>
      <c r="M19" s="256">
        <v>359784.3</v>
      </c>
      <c r="N19" s="256">
        <v>258664.7</v>
      </c>
      <c r="O19" s="256">
        <v>92336</v>
      </c>
      <c r="P19" s="256">
        <v>351000.6</v>
      </c>
      <c r="Q19" s="256">
        <v>270951.83911438636</v>
      </c>
      <c r="R19" s="258">
        <v>148474.17838673908</v>
      </c>
      <c r="S19" s="258">
        <f t="shared" si="0"/>
        <v>419426.01750112546</v>
      </c>
      <c r="T19" s="347">
        <v>256672.98</v>
      </c>
      <c r="U19" s="347">
        <v>139789.79999999999</v>
      </c>
      <c r="V19" s="258">
        <f t="shared" si="1"/>
        <v>396462.78</v>
      </c>
    </row>
    <row r="20" spans="1:22" ht="12.6" thickBot="1">
      <c r="A20" s="78" t="s">
        <v>27</v>
      </c>
      <c r="B20" s="79">
        <v>1268268.8</v>
      </c>
      <c r="C20" s="79">
        <v>661869.4</v>
      </c>
      <c r="D20" s="79">
        <v>1930138.1</v>
      </c>
      <c r="E20" s="79">
        <v>1221987.5</v>
      </c>
      <c r="F20" s="79">
        <v>719961.3</v>
      </c>
      <c r="G20" s="79">
        <v>1941948.8</v>
      </c>
      <c r="H20" s="79">
        <v>1157939.6000000001</v>
      </c>
      <c r="I20" s="79">
        <v>783579.2</v>
      </c>
      <c r="J20" s="79">
        <v>1941518.9</v>
      </c>
      <c r="K20" s="79">
        <v>1158396.5</v>
      </c>
      <c r="L20" s="79">
        <v>843609.1</v>
      </c>
      <c r="M20" s="79">
        <v>2002005.5</v>
      </c>
      <c r="N20" s="79">
        <v>1009509</v>
      </c>
      <c r="O20" s="79">
        <v>1198601.6000000001</v>
      </c>
      <c r="P20" s="79">
        <v>2208110.7000000002</v>
      </c>
      <c r="Q20" s="79">
        <f>SUM(Q4:Q19)</f>
        <v>1235362.6299999999</v>
      </c>
      <c r="R20" s="259">
        <f t="shared" ref="R20:V20" si="2">SUM(R4:R19)</f>
        <v>5234434.4200000009</v>
      </c>
      <c r="S20" s="259">
        <f t="shared" si="2"/>
        <v>6469797.0499999998</v>
      </c>
      <c r="T20" s="259">
        <f t="shared" si="2"/>
        <v>1170260.3999999999</v>
      </c>
      <c r="U20" s="259">
        <f t="shared" si="2"/>
        <v>4928267.9899999993</v>
      </c>
      <c r="V20" s="259">
        <f t="shared" si="2"/>
        <v>6098528.3900000006</v>
      </c>
    </row>
    <row r="21" spans="1:22">
      <c r="A21" s="427" t="s">
        <v>311</v>
      </c>
      <c r="B21" s="427"/>
      <c r="C21" s="427"/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</row>
  </sheetData>
  <mergeCells count="8">
    <mergeCell ref="Q2:S2"/>
    <mergeCell ref="T2:V2"/>
    <mergeCell ref="A21:P21"/>
    <mergeCell ref="B2:D2"/>
    <mergeCell ref="E2:G2"/>
    <mergeCell ref="H2:J2"/>
    <mergeCell ref="K2:M2"/>
    <mergeCell ref="N2:P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3" sqref="E3"/>
    </sheetView>
  </sheetViews>
  <sheetFormatPr defaultRowHeight="14.4"/>
  <cols>
    <col min="1" max="2" width="22.44140625" customWidth="1"/>
    <col min="3" max="3" width="37.6640625" customWidth="1"/>
  </cols>
  <sheetData>
    <row r="1" spans="1:6" ht="15" thickBot="1">
      <c r="A1" s="374" t="s">
        <v>312</v>
      </c>
      <c r="B1" s="374"/>
      <c r="C1" s="374"/>
      <c r="D1" s="93"/>
      <c r="E1" s="93"/>
      <c r="F1" s="93"/>
    </row>
    <row r="2" spans="1:6" ht="28.2" thickBot="1">
      <c r="A2" s="10" t="s">
        <v>64</v>
      </c>
      <c r="B2" s="11" t="s">
        <v>65</v>
      </c>
      <c r="C2" s="11" t="s">
        <v>66</v>
      </c>
    </row>
    <row r="3" spans="1:6">
      <c r="A3" s="12" t="s">
        <v>67</v>
      </c>
      <c r="B3" s="82">
        <v>762400</v>
      </c>
      <c r="C3" s="80">
        <v>0.47</v>
      </c>
    </row>
    <row r="4" spans="1:6">
      <c r="A4" s="12" t="s">
        <v>68</v>
      </c>
      <c r="B4" s="82">
        <v>352500</v>
      </c>
      <c r="C4" s="80">
        <v>0.22</v>
      </c>
    </row>
    <row r="5" spans="1:6">
      <c r="A5" s="12" t="s">
        <v>69</v>
      </c>
      <c r="B5" s="82">
        <v>122000</v>
      </c>
      <c r="C5" s="80">
        <v>7.0000000000000007E-2</v>
      </c>
    </row>
    <row r="6" spans="1:6">
      <c r="A6" s="12" t="s">
        <v>70</v>
      </c>
      <c r="B6" s="82">
        <v>397000</v>
      </c>
      <c r="C6" s="80">
        <v>0.24</v>
      </c>
    </row>
    <row r="7" spans="1:6" ht="15" thickBot="1">
      <c r="A7" s="13" t="s">
        <v>71</v>
      </c>
      <c r="B7" s="83">
        <v>1633900</v>
      </c>
      <c r="C7" s="81">
        <v>1</v>
      </c>
    </row>
    <row r="8" spans="1:6">
      <c r="A8" s="443" t="s">
        <v>72</v>
      </c>
    </row>
    <row r="9" spans="1:6" ht="15">
      <c r="A9" s="9"/>
    </row>
  </sheetData>
  <pageMargins left="0.7" right="0.7" top="0.75" bottom="0.75" header="0.3" footer="0.3"/>
  <pageSetup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G30" sqref="G30"/>
    </sheetView>
  </sheetViews>
  <sheetFormatPr defaultRowHeight="14.4"/>
  <cols>
    <col min="1" max="1" width="10" customWidth="1"/>
    <col min="2" max="2" width="21.33203125" customWidth="1"/>
    <col min="3" max="3" width="33" customWidth="1"/>
    <col min="4" max="4" width="1.33203125" customWidth="1"/>
    <col min="5" max="5" width="13.5546875" customWidth="1"/>
    <col min="6" max="6" width="11.44140625" bestFit="1" customWidth="1"/>
    <col min="7" max="7" width="13.109375" customWidth="1"/>
    <col min="8" max="8" width="1.6640625" customWidth="1"/>
    <col min="9" max="9" width="10.6640625" customWidth="1"/>
    <col min="10" max="10" width="12.5546875" bestFit="1" customWidth="1"/>
  </cols>
  <sheetData>
    <row r="1" spans="1:11" ht="115.2" customHeight="1" thickBot="1">
      <c r="A1" s="14" t="s">
        <v>158</v>
      </c>
      <c r="B1" s="14"/>
      <c r="C1" s="14"/>
      <c r="E1" s="429" t="s">
        <v>293</v>
      </c>
      <c r="F1" s="429"/>
      <c r="G1" s="429"/>
      <c r="I1" s="429" t="s">
        <v>294</v>
      </c>
      <c r="J1" s="429"/>
      <c r="K1" s="429"/>
    </row>
    <row r="2" spans="1:11" ht="16.2" thickBot="1">
      <c r="A2" s="90" t="s">
        <v>7</v>
      </c>
      <c r="B2" s="84" t="s">
        <v>156</v>
      </c>
      <c r="C2" s="84" t="s">
        <v>157</v>
      </c>
      <c r="D2" s="369"/>
      <c r="E2" s="90" t="s">
        <v>7</v>
      </c>
      <c r="F2" s="84" t="s">
        <v>156</v>
      </c>
      <c r="G2" s="84" t="s">
        <v>157</v>
      </c>
      <c r="H2" s="369"/>
      <c r="I2" s="90" t="s">
        <v>7</v>
      </c>
      <c r="J2" s="84" t="s">
        <v>156</v>
      </c>
      <c r="K2" s="84" t="s">
        <v>157</v>
      </c>
    </row>
    <row r="3" spans="1:11">
      <c r="A3" s="91">
        <v>1997</v>
      </c>
      <c r="B3" s="85">
        <v>442078.2</v>
      </c>
      <c r="C3" s="87">
        <v>308</v>
      </c>
      <c r="D3" s="369"/>
      <c r="H3" s="369"/>
    </row>
    <row r="4" spans="1:11">
      <c r="A4" s="91">
        <v>1998</v>
      </c>
      <c r="B4" s="85">
        <v>415700.8</v>
      </c>
      <c r="C4" s="87">
        <v>171</v>
      </c>
      <c r="D4" s="369"/>
      <c r="H4" s="369"/>
    </row>
    <row r="5" spans="1:11">
      <c r="A5" s="91">
        <v>1999</v>
      </c>
      <c r="B5" s="85">
        <v>433125.1</v>
      </c>
      <c r="C5" s="87">
        <v>173.8</v>
      </c>
      <c r="D5" s="369"/>
      <c r="H5" s="369"/>
    </row>
    <row r="6" spans="1:11">
      <c r="A6" s="91">
        <v>2000</v>
      </c>
      <c r="B6" s="85">
        <v>498843.3</v>
      </c>
      <c r="C6" s="87">
        <v>175.2</v>
      </c>
      <c r="D6" s="369"/>
      <c r="H6" s="369"/>
    </row>
    <row r="7" spans="1:11">
      <c r="A7" s="91">
        <v>2001</v>
      </c>
      <c r="B7" s="85">
        <v>476500.5</v>
      </c>
      <c r="C7" s="87">
        <v>169</v>
      </c>
      <c r="D7" s="369"/>
      <c r="H7" s="369"/>
    </row>
    <row r="8" spans="1:11">
      <c r="A8" s="91">
        <v>2002</v>
      </c>
      <c r="B8" s="85">
        <v>472426.6</v>
      </c>
      <c r="C8" s="88">
        <v>210.9</v>
      </c>
      <c r="D8" s="369"/>
      <c r="H8" s="369"/>
    </row>
    <row r="9" spans="1:11">
      <c r="A9" s="91">
        <v>2003</v>
      </c>
      <c r="B9" s="85">
        <v>444388.3</v>
      </c>
      <c r="C9" s="88">
        <v>187.4</v>
      </c>
      <c r="D9" s="369"/>
      <c r="H9" s="369"/>
    </row>
    <row r="10" spans="1:11">
      <c r="A10" s="91">
        <v>2004</v>
      </c>
      <c r="B10" s="85">
        <v>455180.4</v>
      </c>
      <c r="C10" s="88">
        <v>196.1</v>
      </c>
      <c r="D10" s="369"/>
      <c r="H10" s="369"/>
    </row>
    <row r="11" spans="1:11">
      <c r="A11" s="91">
        <v>2005</v>
      </c>
      <c r="B11" s="85">
        <v>466155.3</v>
      </c>
      <c r="C11" s="88">
        <v>211.6</v>
      </c>
      <c r="D11" s="369"/>
      <c r="H11" s="369"/>
    </row>
    <row r="12" spans="1:11">
      <c r="A12" s="91">
        <v>2006</v>
      </c>
      <c r="B12" s="85">
        <v>451608.02</v>
      </c>
      <c r="C12" s="88">
        <v>214.32335687</v>
      </c>
      <c r="D12" s="369"/>
      <c r="E12" s="370">
        <v>2006</v>
      </c>
      <c r="F12" s="242">
        <v>1128020.04</v>
      </c>
      <c r="G12" s="114">
        <v>48.386411750000001</v>
      </c>
      <c r="H12" s="369"/>
      <c r="I12" s="370">
        <v>2006</v>
      </c>
      <c r="J12" s="114">
        <v>1479016.25</v>
      </c>
      <c r="K12" s="368">
        <v>63.386199390000002</v>
      </c>
    </row>
    <row r="13" spans="1:11">
      <c r="A13" s="91">
        <v>2007</v>
      </c>
      <c r="B13" s="85">
        <v>528570.12999999989</v>
      </c>
      <c r="C13" s="88">
        <v>252.31841023000001</v>
      </c>
      <c r="D13" s="369"/>
      <c r="E13" s="370">
        <v>2007</v>
      </c>
      <c r="F13" s="242">
        <v>1321425.3400000001</v>
      </c>
      <c r="G13" s="114">
        <v>56.632325049999999</v>
      </c>
      <c r="H13" s="369"/>
      <c r="I13" s="370">
        <v>2007</v>
      </c>
      <c r="J13" s="114">
        <v>1731067.17</v>
      </c>
      <c r="K13" s="368">
        <v>74.188345819999995</v>
      </c>
    </row>
    <row r="14" spans="1:11">
      <c r="A14" s="91">
        <v>2008</v>
      </c>
      <c r="B14" s="85">
        <v>545915.08000000007</v>
      </c>
      <c r="C14" s="88">
        <v>251.92545358999999</v>
      </c>
      <c r="D14" s="369"/>
      <c r="E14" s="370">
        <v>2008</v>
      </c>
      <c r="F14" s="242">
        <v>1364787.6999999997</v>
      </c>
      <c r="G14" s="114">
        <v>58.490706460000006</v>
      </c>
      <c r="H14" s="369"/>
      <c r="I14" s="370">
        <v>2008</v>
      </c>
      <c r="J14" s="114">
        <v>1787871.8800000001</v>
      </c>
      <c r="K14" s="368">
        <v>76.622825459999987</v>
      </c>
    </row>
    <row r="15" spans="1:11">
      <c r="A15" s="91">
        <v>2009</v>
      </c>
      <c r="B15" s="85">
        <v>426221.92000000004</v>
      </c>
      <c r="C15" s="88">
        <v>192.34047584999999</v>
      </c>
      <c r="D15" s="369"/>
      <c r="E15" s="370">
        <v>2009</v>
      </c>
      <c r="F15" s="242">
        <v>1065554.78</v>
      </c>
      <c r="G15" s="114">
        <v>45.666480999999997</v>
      </c>
      <c r="H15" s="369"/>
      <c r="I15" s="370">
        <v>2009</v>
      </c>
      <c r="J15" s="114">
        <v>1395876.7500000002</v>
      </c>
      <c r="K15" s="368">
        <v>59.823090110000003</v>
      </c>
    </row>
    <row r="16" spans="1:11">
      <c r="A16" s="91">
        <v>2010</v>
      </c>
      <c r="B16" s="85">
        <v>403254.08</v>
      </c>
      <c r="C16" s="88">
        <v>190.23001572999999</v>
      </c>
      <c r="D16" s="369"/>
      <c r="E16" s="370">
        <v>2010</v>
      </c>
      <c r="F16" s="242">
        <v>1008135.21</v>
      </c>
      <c r="G16" s="114">
        <v>43.205650259999999</v>
      </c>
      <c r="H16" s="369"/>
      <c r="I16" s="370">
        <v>2010</v>
      </c>
      <c r="J16" s="114">
        <v>1320656.8500000001</v>
      </c>
      <c r="K16" s="368">
        <v>56.59940185</v>
      </c>
    </row>
    <row r="17" spans="1:11">
      <c r="A17" s="91">
        <v>2011</v>
      </c>
      <c r="B17" s="85">
        <v>319841</v>
      </c>
      <c r="C17" s="88">
        <v>153.71124790000002</v>
      </c>
      <c r="D17" s="369"/>
      <c r="E17" s="370">
        <v>2011</v>
      </c>
      <c r="F17" s="242">
        <v>799602</v>
      </c>
      <c r="G17" s="114">
        <v>34.262967140000001</v>
      </c>
      <c r="H17" s="369"/>
      <c r="I17" s="370">
        <v>2011</v>
      </c>
      <c r="J17" s="114">
        <v>1047479.2900000002</v>
      </c>
      <c r="K17" s="368">
        <v>44.884486939999995</v>
      </c>
    </row>
    <row r="18" spans="1:11">
      <c r="A18" s="91">
        <v>2012</v>
      </c>
      <c r="B18" s="85">
        <v>254756</v>
      </c>
      <c r="C18" s="88">
        <v>141.57541422</v>
      </c>
      <c r="D18" s="369"/>
      <c r="E18" s="370">
        <v>2012</v>
      </c>
      <c r="F18" s="242">
        <v>636890.5</v>
      </c>
      <c r="G18" s="114">
        <v>27.291810379999998</v>
      </c>
      <c r="H18" s="369"/>
      <c r="I18" s="370">
        <v>2012</v>
      </c>
      <c r="J18" s="114">
        <v>834326.23</v>
      </c>
      <c r="K18" s="368">
        <v>35.752272245000007</v>
      </c>
    </row>
    <row r="19" spans="1:11">
      <c r="A19" s="91">
        <v>2013</v>
      </c>
      <c r="B19" s="85">
        <v>271772</v>
      </c>
      <c r="C19" s="88">
        <v>167.78452413999997</v>
      </c>
      <c r="D19" s="369"/>
      <c r="E19" s="370">
        <v>2013</v>
      </c>
      <c r="F19" s="242">
        <v>697582.5</v>
      </c>
      <c r="G19" s="114">
        <v>29.891410125</v>
      </c>
      <c r="H19" s="369"/>
      <c r="I19" s="370">
        <v>2013</v>
      </c>
      <c r="J19" s="114">
        <v>1050465.8050000002</v>
      </c>
      <c r="K19" s="368">
        <v>45.012459526250005</v>
      </c>
    </row>
    <row r="20" spans="1:11">
      <c r="A20" s="91">
        <v>2014</v>
      </c>
      <c r="B20" s="85">
        <v>350923</v>
      </c>
      <c r="C20" s="88">
        <v>180.54840769999998</v>
      </c>
      <c r="D20" s="369"/>
      <c r="E20" s="370">
        <v>2014</v>
      </c>
      <c r="F20" s="242">
        <v>877307.5</v>
      </c>
      <c r="G20" s="114">
        <v>37.592626380000006</v>
      </c>
      <c r="H20" s="369"/>
      <c r="I20" s="370">
        <v>2014</v>
      </c>
      <c r="J20" s="114">
        <v>1149272.83</v>
      </c>
      <c r="K20" s="368">
        <v>49.246340552499994</v>
      </c>
    </row>
    <row r="21" spans="1:11">
      <c r="A21" s="91">
        <v>2015</v>
      </c>
      <c r="B21" s="85">
        <v>358114.18900000001</v>
      </c>
      <c r="C21" s="88">
        <v>201.51184101000001</v>
      </c>
      <c r="D21" s="369"/>
      <c r="E21" s="370">
        <v>2015</v>
      </c>
      <c r="F21" s="242">
        <v>895285.46</v>
      </c>
      <c r="G21" s="114">
        <v>38.362982160000001</v>
      </c>
      <c r="H21" s="369"/>
      <c r="I21" s="370">
        <v>2015</v>
      </c>
      <c r="J21" s="114">
        <v>1172823.96</v>
      </c>
      <c r="K21" s="368">
        <v>50.255506659999995</v>
      </c>
    </row>
    <row r="22" spans="1:11">
      <c r="A22" s="91">
        <v>2016</v>
      </c>
      <c r="B22" s="85">
        <v>396991.44399999996</v>
      </c>
      <c r="C22" s="88">
        <v>259.34043292000001</v>
      </c>
      <c r="D22" s="369"/>
      <c r="E22" s="370">
        <v>2016</v>
      </c>
      <c r="F22" s="242">
        <v>992478.62</v>
      </c>
      <c r="G22" s="114">
        <v>42.127708439999999</v>
      </c>
      <c r="H22" s="369"/>
      <c r="I22" s="370">
        <v>2016</v>
      </c>
      <c r="J22" s="114">
        <v>1280146.98</v>
      </c>
      <c r="K22" s="368">
        <v>54.711298060000004</v>
      </c>
    </row>
    <row r="23" spans="1:11">
      <c r="A23" s="239">
        <v>2017</v>
      </c>
      <c r="B23" s="240">
        <v>304630.82500000001</v>
      </c>
      <c r="C23" s="241">
        <v>186.93086854999999</v>
      </c>
      <c r="D23" s="369"/>
      <c r="E23" s="370">
        <v>2017</v>
      </c>
      <c r="F23" s="242">
        <v>761577.05</v>
      </c>
      <c r="G23" s="114">
        <v>33.633576820000002</v>
      </c>
      <c r="H23" s="369"/>
      <c r="I23" s="370">
        <v>2017</v>
      </c>
      <c r="J23" s="114">
        <v>997665.92999999993</v>
      </c>
      <c r="K23" s="368">
        <v>45.749985620000004</v>
      </c>
    </row>
    <row r="24" spans="1:11">
      <c r="A24" s="91">
        <v>2018</v>
      </c>
      <c r="B24" s="240">
        <v>332927.46999999997</v>
      </c>
      <c r="C24" s="241">
        <v>216.28991708000001</v>
      </c>
      <c r="D24" s="369"/>
      <c r="E24" s="370">
        <v>2018</v>
      </c>
      <c r="F24" s="242">
        <v>832318.68000000017</v>
      </c>
      <c r="G24" s="114">
        <v>35.66485522</v>
      </c>
      <c r="H24" s="369"/>
      <c r="I24" s="370">
        <v>2018</v>
      </c>
      <c r="J24" s="114">
        <v>1090337.46</v>
      </c>
      <c r="K24" s="368">
        <v>46.720960340000005</v>
      </c>
    </row>
    <row r="25" spans="1:11">
      <c r="A25" s="91">
        <v>2019</v>
      </c>
      <c r="B25" s="240">
        <v>302190.40999999997</v>
      </c>
      <c r="C25" s="241">
        <v>177.76755785999998</v>
      </c>
      <c r="D25" s="369"/>
      <c r="E25" s="370">
        <v>2019</v>
      </c>
      <c r="F25" s="242">
        <v>757976.03</v>
      </c>
      <c r="G25" s="114">
        <v>32.629272360000002</v>
      </c>
      <c r="H25" s="369"/>
      <c r="I25" s="370">
        <v>2019</v>
      </c>
      <c r="J25" s="114">
        <v>992948.58000000007</v>
      </c>
      <c r="K25" s="368">
        <v>44.547846779999993</v>
      </c>
    </row>
    <row r="26" spans="1:11">
      <c r="A26" s="239">
        <v>2020</v>
      </c>
      <c r="B26" s="240">
        <v>205099.65970000002</v>
      </c>
      <c r="C26" s="241">
        <v>130.1057911005</v>
      </c>
      <c r="D26" s="369"/>
      <c r="E26" s="370">
        <v>2020</v>
      </c>
      <c r="F26" s="242">
        <v>499130.40879999998</v>
      </c>
      <c r="G26" s="114">
        <v>21.959237804400001</v>
      </c>
      <c r="H26" s="369"/>
      <c r="I26" s="370">
        <v>2020</v>
      </c>
      <c r="J26" s="114">
        <v>638949.89079999994</v>
      </c>
      <c r="K26" s="368">
        <v>27.779002596599994</v>
      </c>
    </row>
    <row r="27" spans="1:11" ht="15" thickBot="1">
      <c r="A27" s="92">
        <v>2021</v>
      </c>
      <c r="B27" s="86">
        <v>299656.33</v>
      </c>
      <c r="C27" s="89">
        <v>162.17998789999999</v>
      </c>
      <c r="D27" s="369"/>
      <c r="E27" s="370">
        <v>2021</v>
      </c>
      <c r="F27" s="242">
        <v>749140.83000000007</v>
      </c>
      <c r="G27" s="114">
        <v>32.100684020000003</v>
      </c>
      <c r="H27" s="369"/>
      <c r="I27" s="370">
        <v>2021</v>
      </c>
      <c r="J27" s="114">
        <v>981374.47</v>
      </c>
      <c r="K27" s="368">
        <v>42.051896079999999</v>
      </c>
    </row>
    <row r="28" spans="1:11">
      <c r="A28" s="6" t="s">
        <v>63</v>
      </c>
    </row>
  </sheetData>
  <mergeCells count="2">
    <mergeCell ref="E1:G1"/>
    <mergeCell ref="I1:K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F2" sqref="F1:I1048576"/>
    </sheetView>
  </sheetViews>
  <sheetFormatPr defaultColWidth="8.88671875" defaultRowHeight="13.8"/>
  <cols>
    <col min="1" max="1" width="11.5546875" style="67" customWidth="1"/>
    <col min="2" max="2" width="11.44140625" style="67" bestFit="1" customWidth="1"/>
    <col min="3" max="3" width="12.6640625" style="67" customWidth="1"/>
    <col min="4" max="4" width="12.33203125" style="67" customWidth="1"/>
    <col min="5" max="5" width="14.109375" style="67" customWidth="1"/>
    <col min="6" max="16384" width="8.88671875" style="67"/>
  </cols>
  <sheetData>
    <row r="1" spans="1:5" s="68" customFormat="1">
      <c r="A1" s="430" t="s">
        <v>161</v>
      </c>
      <c r="B1" s="430"/>
      <c r="C1" s="430"/>
      <c r="D1" s="430"/>
      <c r="E1" s="430"/>
    </row>
    <row r="2" spans="1:5" s="68" customFormat="1">
      <c r="A2" s="205"/>
      <c r="B2" s="205"/>
      <c r="C2" s="205"/>
      <c r="D2" s="205"/>
      <c r="E2" s="205"/>
    </row>
    <row r="3" spans="1:5">
      <c r="B3" s="206" t="s">
        <v>32</v>
      </c>
      <c r="C3" s="200" t="s">
        <v>33</v>
      </c>
      <c r="D3" s="200" t="s">
        <v>34</v>
      </c>
      <c r="E3" s="203"/>
    </row>
    <row r="4" spans="1:5">
      <c r="A4" s="348">
        <v>2014</v>
      </c>
      <c r="B4" s="349">
        <v>289147.23</v>
      </c>
      <c r="C4" s="349">
        <v>85383</v>
      </c>
      <c r="D4" s="350">
        <f>SUM(B4:C4)</f>
        <v>374530.23</v>
      </c>
    </row>
    <row r="5" spans="1:5">
      <c r="A5" s="201">
        <v>2015</v>
      </c>
      <c r="B5" s="110">
        <v>312535.2</v>
      </c>
      <c r="C5" s="110">
        <v>86268.3</v>
      </c>
      <c r="D5" s="207">
        <f t="shared" ref="D5:D10" si="0">SUM(B5:C5)</f>
        <v>398803.5</v>
      </c>
    </row>
    <row r="6" spans="1:5">
      <c r="A6" s="201">
        <v>2016</v>
      </c>
      <c r="B6" s="110">
        <v>328541</v>
      </c>
      <c r="C6" s="110">
        <v>84344.68</v>
      </c>
      <c r="D6" s="207">
        <f t="shared" si="0"/>
        <v>412885.68</v>
      </c>
    </row>
    <row r="7" spans="1:5">
      <c r="A7" s="201">
        <v>2017</v>
      </c>
      <c r="B7" s="110">
        <v>342427</v>
      </c>
      <c r="C7" s="110">
        <v>76753.649999999994</v>
      </c>
      <c r="D7" s="207">
        <f t="shared" si="0"/>
        <v>419180.65</v>
      </c>
    </row>
    <row r="8" spans="1:5">
      <c r="A8" s="201">
        <v>2018</v>
      </c>
      <c r="B8" s="110">
        <v>302431.5</v>
      </c>
      <c r="C8" s="110">
        <v>73627.8</v>
      </c>
      <c r="D8" s="207">
        <f t="shared" si="0"/>
        <v>376059.3</v>
      </c>
    </row>
    <row r="9" spans="1:5">
      <c r="A9" s="202">
        <v>2019</v>
      </c>
      <c r="B9" s="110">
        <v>309319.65999999997</v>
      </c>
      <c r="C9" s="208">
        <v>81204.508666666661</v>
      </c>
      <c r="D9" s="207">
        <f t="shared" si="0"/>
        <v>390524.16866666661</v>
      </c>
    </row>
    <row r="10" spans="1:5">
      <c r="A10" s="201">
        <v>2020</v>
      </c>
      <c r="B10" s="209">
        <v>326867.56</v>
      </c>
      <c r="C10" s="208">
        <v>80923.181000000011</v>
      </c>
      <c r="D10" s="207">
        <f t="shared" si="0"/>
        <v>407790.74100000004</v>
      </c>
    </row>
    <row r="11" spans="1:5">
      <c r="A11" s="351">
        <v>2021</v>
      </c>
      <c r="B11" s="352">
        <v>393970.01</v>
      </c>
      <c r="C11" s="353">
        <v>145272.03399999996</v>
      </c>
      <c r="D11" s="354">
        <f>SUM(B11:C11)</f>
        <v>539242.04399999999</v>
      </c>
    </row>
    <row r="12" spans="1:5">
      <c r="A12" s="362" t="s">
        <v>35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5" workbookViewId="0">
      <selection activeCell="M25" sqref="M25"/>
    </sheetView>
  </sheetViews>
  <sheetFormatPr defaultRowHeight="14.4"/>
  <cols>
    <col min="3" max="3" width="10" customWidth="1"/>
    <col min="8" max="8" width="10.109375" bestFit="1" customWidth="1"/>
  </cols>
  <sheetData>
    <row r="1" spans="1:9" ht="16.2" thickBot="1">
      <c r="A1" s="433" t="s">
        <v>162</v>
      </c>
      <c r="B1" s="433"/>
      <c r="C1" s="433"/>
      <c r="D1" s="433"/>
      <c r="E1" s="433"/>
      <c r="F1" s="433"/>
      <c r="G1" s="433"/>
      <c r="H1" s="433"/>
      <c r="I1" s="433"/>
    </row>
    <row r="2" spans="1:9" ht="15" thickBot="1">
      <c r="A2" s="20"/>
      <c r="B2" s="434" t="s">
        <v>102</v>
      </c>
      <c r="C2" s="434"/>
      <c r="D2" s="434" t="s">
        <v>103</v>
      </c>
      <c r="E2" s="434"/>
      <c r="F2" s="434" t="s">
        <v>104</v>
      </c>
      <c r="G2" s="434"/>
      <c r="H2" s="434" t="s">
        <v>27</v>
      </c>
      <c r="I2" s="434"/>
    </row>
    <row r="3" spans="1:9" ht="41.4">
      <c r="A3" s="5"/>
      <c r="B3" s="21" t="s">
        <v>105</v>
      </c>
      <c r="C3" s="22" t="s">
        <v>106</v>
      </c>
      <c r="D3" s="21" t="s">
        <v>105</v>
      </c>
      <c r="E3" s="22" t="s">
        <v>106</v>
      </c>
      <c r="F3" s="21" t="s">
        <v>105</v>
      </c>
      <c r="G3" s="22" t="s">
        <v>106</v>
      </c>
      <c r="H3" s="21" t="s">
        <v>105</v>
      </c>
      <c r="I3" s="22" t="s">
        <v>106</v>
      </c>
    </row>
    <row r="4" spans="1:9">
      <c r="A4" s="21">
        <v>2013</v>
      </c>
      <c r="B4" s="94">
        <v>29911</v>
      </c>
      <c r="C4" s="94">
        <v>215.4</v>
      </c>
      <c r="D4" s="94">
        <v>2601</v>
      </c>
      <c r="E4" s="94">
        <v>15.6</v>
      </c>
      <c r="F4" s="112" t="s">
        <v>42</v>
      </c>
      <c r="G4" s="112" t="s">
        <v>42</v>
      </c>
      <c r="H4" s="94">
        <f t="shared" ref="H4:H8" si="0">B4+D4</f>
        <v>32512</v>
      </c>
      <c r="I4" s="94">
        <v>231</v>
      </c>
    </row>
    <row r="5" spans="1:9">
      <c r="A5" s="21">
        <v>2014</v>
      </c>
      <c r="B5" s="94">
        <v>35837.599999999999</v>
      </c>
      <c r="C5" s="94">
        <v>394.2</v>
      </c>
      <c r="D5" s="94">
        <v>2697.5</v>
      </c>
      <c r="E5" s="94">
        <v>29.7</v>
      </c>
      <c r="F5" s="94">
        <v>12</v>
      </c>
      <c r="G5" s="94">
        <v>0.4</v>
      </c>
      <c r="H5" s="94">
        <f t="shared" si="0"/>
        <v>38535.1</v>
      </c>
      <c r="I5" s="94">
        <v>424.2</v>
      </c>
    </row>
    <row r="6" spans="1:9">
      <c r="A6" s="21">
        <v>2015</v>
      </c>
      <c r="B6" s="113">
        <v>40905.11</v>
      </c>
      <c r="C6" s="112">
        <v>474.3</v>
      </c>
      <c r="D6" s="113">
        <v>3704.89</v>
      </c>
      <c r="E6" s="112">
        <v>47</v>
      </c>
      <c r="F6" s="112" t="s">
        <v>42</v>
      </c>
      <c r="G6" s="112" t="s">
        <v>42</v>
      </c>
      <c r="H6" s="94">
        <f>B6+D6</f>
        <v>44610</v>
      </c>
      <c r="I6" s="112">
        <v>521.29999999999995</v>
      </c>
    </row>
    <row r="7" spans="1:9">
      <c r="A7" s="21">
        <v>2016</v>
      </c>
      <c r="B7" s="94">
        <v>48638.3</v>
      </c>
      <c r="C7" s="94">
        <v>583.4</v>
      </c>
      <c r="D7" s="94">
        <v>3832.1</v>
      </c>
      <c r="E7" s="94">
        <v>42.8</v>
      </c>
      <c r="F7" s="112" t="s">
        <v>42</v>
      </c>
      <c r="G7" s="112" t="s">
        <v>42</v>
      </c>
      <c r="H7" s="94">
        <f t="shared" si="0"/>
        <v>52470.400000000001</v>
      </c>
      <c r="I7" s="94">
        <v>626.20000000000005</v>
      </c>
    </row>
    <row r="8" spans="1:9">
      <c r="A8" s="21">
        <v>2017</v>
      </c>
      <c r="B8" s="94">
        <v>70594.899999999994</v>
      </c>
      <c r="C8" s="94">
        <v>862</v>
      </c>
      <c r="D8" s="94">
        <v>12680.4</v>
      </c>
      <c r="E8" s="94">
        <v>143.30000000000001</v>
      </c>
      <c r="F8" s="112" t="s">
        <v>42</v>
      </c>
      <c r="G8" s="112" t="s">
        <v>42</v>
      </c>
      <c r="H8" s="94">
        <f t="shared" si="0"/>
        <v>83275.299999999988</v>
      </c>
      <c r="I8" s="94">
        <v>1005.3</v>
      </c>
    </row>
    <row r="9" spans="1:9">
      <c r="A9" s="143">
        <v>2018</v>
      </c>
      <c r="B9" s="144">
        <v>69859.899999999994</v>
      </c>
      <c r="C9" s="144">
        <v>947</v>
      </c>
      <c r="D9" s="144">
        <v>6760.2</v>
      </c>
      <c r="E9" s="144">
        <v>91.3</v>
      </c>
      <c r="F9" s="145" t="s">
        <v>42</v>
      </c>
      <c r="G9" s="145" t="s">
        <v>42</v>
      </c>
      <c r="H9" s="144">
        <f>B9+D9</f>
        <v>76620.099999999991</v>
      </c>
      <c r="I9" s="144">
        <v>1038.3</v>
      </c>
    </row>
    <row r="10" spans="1:9">
      <c r="A10" s="143">
        <v>2019</v>
      </c>
      <c r="B10" s="146">
        <v>38916.019999999997</v>
      </c>
      <c r="C10" s="144">
        <v>640.6</v>
      </c>
      <c r="D10" s="146">
        <v>13434</v>
      </c>
      <c r="E10" s="144">
        <v>214.9</v>
      </c>
      <c r="F10" s="145" t="s">
        <v>270</v>
      </c>
      <c r="G10" s="145" t="s">
        <v>270</v>
      </c>
      <c r="H10" s="144">
        <f>B10+D10</f>
        <v>52350.02</v>
      </c>
      <c r="I10" s="144">
        <f>C10+E10</f>
        <v>855.5</v>
      </c>
    </row>
    <row r="11" spans="1:9">
      <c r="A11" s="143">
        <v>2020</v>
      </c>
      <c r="B11" s="146">
        <v>47682.080000000002</v>
      </c>
      <c r="C11" s="144">
        <v>750.9</v>
      </c>
      <c r="D11" s="146">
        <v>16321.96</v>
      </c>
      <c r="E11" s="144">
        <v>257</v>
      </c>
      <c r="F11" s="145" t="s">
        <v>270</v>
      </c>
      <c r="G11" s="145" t="s">
        <v>270</v>
      </c>
      <c r="H11" s="146">
        <v>64004.08</v>
      </c>
      <c r="I11" s="144">
        <v>1008</v>
      </c>
    </row>
    <row r="12" spans="1:9" ht="15" thickBot="1">
      <c r="A12" s="147">
        <v>2021</v>
      </c>
      <c r="B12" s="148">
        <v>68714.53</v>
      </c>
      <c r="C12" s="149">
        <v>1010.3</v>
      </c>
      <c r="D12" s="148">
        <v>20660.95</v>
      </c>
      <c r="E12" s="149">
        <v>259.60000000000002</v>
      </c>
      <c r="F12" s="150" t="s">
        <v>270</v>
      </c>
      <c r="G12" s="150" t="s">
        <v>270</v>
      </c>
      <c r="H12" s="148">
        <v>89375.48</v>
      </c>
      <c r="I12" s="149">
        <v>1741.8</v>
      </c>
    </row>
    <row r="13" spans="1:9">
      <c r="A13" s="23" t="s">
        <v>107</v>
      </c>
    </row>
    <row r="15" spans="1:9" ht="15" thickBot="1">
      <c r="A15" s="431" t="s">
        <v>162</v>
      </c>
      <c r="B15" s="431"/>
      <c r="C15" s="431"/>
      <c r="D15" s="431"/>
      <c r="E15" s="431"/>
      <c r="F15" s="431"/>
      <c r="G15" s="431"/>
      <c r="H15" s="431"/>
      <c r="I15" s="431"/>
    </row>
    <row r="16" spans="1:9" ht="15" thickBot="1">
      <c r="A16" s="154"/>
      <c r="B16" s="432" t="s">
        <v>102</v>
      </c>
      <c r="C16" s="432"/>
      <c r="D16" s="432" t="s">
        <v>103</v>
      </c>
      <c r="E16" s="432"/>
      <c r="F16" s="432" t="s">
        <v>104</v>
      </c>
      <c r="G16" s="432"/>
      <c r="H16" s="432" t="s">
        <v>27</v>
      </c>
      <c r="I16" s="432"/>
    </row>
    <row r="17" spans="1:9" ht="43.2">
      <c r="A17" s="155"/>
      <c r="B17" s="210" t="s">
        <v>105</v>
      </c>
      <c r="C17" s="211" t="s">
        <v>106</v>
      </c>
      <c r="D17" s="210" t="s">
        <v>105</v>
      </c>
      <c r="E17" s="211" t="s">
        <v>106</v>
      </c>
      <c r="F17" s="210" t="s">
        <v>105</v>
      </c>
      <c r="G17" s="211" t="s">
        <v>106</v>
      </c>
      <c r="H17" s="210" t="s">
        <v>105</v>
      </c>
      <c r="I17" s="211" t="s">
        <v>106</v>
      </c>
    </row>
    <row r="18" spans="1:9">
      <c r="A18" s="156">
        <v>2013</v>
      </c>
      <c r="B18" s="157">
        <v>29911</v>
      </c>
      <c r="C18" s="158">
        <v>215.4</v>
      </c>
      <c r="D18" s="157">
        <v>2601</v>
      </c>
      <c r="E18" s="158">
        <v>15.6</v>
      </c>
      <c r="F18" s="159" t="s">
        <v>42</v>
      </c>
      <c r="G18" s="159" t="s">
        <v>42</v>
      </c>
      <c r="H18" s="160">
        <v>32512</v>
      </c>
      <c r="I18" s="160">
        <v>230.965248</v>
      </c>
    </row>
    <row r="19" spans="1:9">
      <c r="A19" s="156">
        <v>2014</v>
      </c>
      <c r="B19" s="157">
        <v>35836.666986721197</v>
      </c>
      <c r="C19" s="158">
        <v>394.2</v>
      </c>
      <c r="D19" s="157">
        <v>2698.3330132788033</v>
      </c>
      <c r="E19" s="158">
        <v>29.7</v>
      </c>
      <c r="F19" s="161">
        <v>12</v>
      </c>
      <c r="G19" s="161">
        <v>0.4</v>
      </c>
      <c r="H19" s="160">
        <v>38547</v>
      </c>
      <c r="I19" s="160">
        <v>423.88499999999999</v>
      </c>
    </row>
    <row r="20" spans="1:9">
      <c r="A20" s="156">
        <v>2015</v>
      </c>
      <c r="B20" s="162">
        <v>40817.999812822236</v>
      </c>
      <c r="C20" s="163">
        <f>474297936/1000000</f>
        <v>474.29793599999999</v>
      </c>
      <c r="D20" s="157">
        <v>3697.000187177764</v>
      </c>
      <c r="E20" s="163">
        <f>47038255.4/1000000</f>
        <v>47.038255399999997</v>
      </c>
      <c r="F20" s="159" t="s">
        <v>42</v>
      </c>
      <c r="G20" s="159" t="s">
        <v>42</v>
      </c>
      <c r="H20" s="160">
        <v>44515</v>
      </c>
      <c r="I20" s="164">
        <v>521.33619139999996</v>
      </c>
    </row>
    <row r="21" spans="1:9">
      <c r="A21" s="156">
        <v>2016</v>
      </c>
      <c r="B21" s="157">
        <v>48637.929213423195</v>
      </c>
      <c r="C21" s="158">
        <f>583411231.2/1000000</f>
        <v>583.41123120000009</v>
      </c>
      <c r="D21" s="157">
        <v>3832.0707865768054</v>
      </c>
      <c r="E21" s="158">
        <f>42762430/1000000</f>
        <v>42.762430000000002</v>
      </c>
      <c r="F21" s="159" t="s">
        <v>42</v>
      </c>
      <c r="G21" s="159" t="s">
        <v>42</v>
      </c>
      <c r="H21" s="160">
        <v>52470</v>
      </c>
      <c r="I21" s="160">
        <v>626.17366120000008</v>
      </c>
    </row>
    <row r="22" spans="1:9">
      <c r="A22" s="156">
        <v>2017</v>
      </c>
      <c r="B22" s="157">
        <v>48663.892348631591</v>
      </c>
      <c r="C22" s="158">
        <v>862</v>
      </c>
      <c r="D22" s="157">
        <v>8741.4176513684106</v>
      </c>
      <c r="E22" s="158">
        <v>143.30000000000001</v>
      </c>
      <c r="F22" s="159" t="s">
        <v>42</v>
      </c>
      <c r="G22" s="159" t="s">
        <v>42</v>
      </c>
      <c r="H22" s="160">
        <v>57405.31</v>
      </c>
      <c r="I22" s="160">
        <v>693.01544181437941</v>
      </c>
    </row>
    <row r="23" spans="1:9">
      <c r="A23" s="165">
        <v>2018</v>
      </c>
      <c r="B23" s="166">
        <v>69859.80882301119</v>
      </c>
      <c r="C23" s="167">
        <v>947</v>
      </c>
      <c r="D23" s="157">
        <v>6760.1911769888102</v>
      </c>
      <c r="E23" s="167">
        <v>91.3</v>
      </c>
      <c r="F23" s="159" t="s">
        <v>42</v>
      </c>
      <c r="G23" s="168" t="s">
        <v>42</v>
      </c>
      <c r="H23" s="169">
        <v>76620</v>
      </c>
      <c r="I23" s="169">
        <v>1038.2554299999999</v>
      </c>
    </row>
    <row r="24" spans="1:9">
      <c r="A24" s="165">
        <v>2019</v>
      </c>
      <c r="B24" s="146">
        <v>38916.020000000004</v>
      </c>
      <c r="C24" s="167">
        <f>640606480/1000000</f>
        <v>640.60648000000003</v>
      </c>
      <c r="D24" s="157">
        <v>13434</v>
      </c>
      <c r="E24" s="167">
        <f>214944000/1000000</f>
        <v>214.94399999999999</v>
      </c>
      <c r="F24" s="168" t="s">
        <v>270</v>
      </c>
      <c r="G24" s="168" t="s">
        <v>270</v>
      </c>
      <c r="H24" s="169">
        <v>52350.02</v>
      </c>
      <c r="I24" s="169">
        <f>855550480/1000000</f>
        <v>855.55047999999999</v>
      </c>
    </row>
    <row r="25" spans="1:9">
      <c r="A25" s="165">
        <v>2020</v>
      </c>
      <c r="B25" s="146">
        <v>47682.109799418911</v>
      </c>
      <c r="C25" s="167">
        <f>749919480/1000000</f>
        <v>749.91948000000002</v>
      </c>
      <c r="D25" s="157">
        <v>16321.97</v>
      </c>
      <c r="E25" s="167">
        <f>258041400/1000000</f>
        <v>258.04140000000001</v>
      </c>
      <c r="F25" s="168" t="s">
        <v>270</v>
      </c>
      <c r="G25" s="168" t="s">
        <v>270</v>
      </c>
      <c r="H25" s="170">
        <v>64004.08</v>
      </c>
      <c r="I25" s="169">
        <v>1007.96088</v>
      </c>
    </row>
    <row r="26" spans="1:9" ht="15" thickBot="1">
      <c r="A26" s="171">
        <v>2021</v>
      </c>
      <c r="B26" s="148">
        <v>68714.530000000013</v>
      </c>
      <c r="C26" s="172">
        <f>1010250600/1000000</f>
        <v>1010.2506</v>
      </c>
      <c r="D26" s="173">
        <v>20660.949999999997</v>
      </c>
      <c r="E26" s="172">
        <f>259577290/1000000</f>
        <v>259.57729</v>
      </c>
      <c r="F26" s="174" t="s">
        <v>270</v>
      </c>
      <c r="G26" s="174" t="s">
        <v>270</v>
      </c>
      <c r="H26" s="175">
        <v>89375.48000000001</v>
      </c>
      <c r="I26" s="176">
        <v>1741.8424</v>
      </c>
    </row>
    <row r="27" spans="1:9">
      <c r="A27" s="361" t="s">
        <v>107</v>
      </c>
      <c r="B27" s="125"/>
      <c r="C27" s="125"/>
      <c r="D27" s="125"/>
      <c r="E27" s="125"/>
      <c r="F27" s="125"/>
      <c r="G27" s="125"/>
      <c r="H27" s="125"/>
      <c r="I27" s="125"/>
    </row>
  </sheetData>
  <mergeCells count="10">
    <mergeCell ref="A1:I1"/>
    <mergeCell ref="B2:C2"/>
    <mergeCell ref="D2:E2"/>
    <mergeCell ref="F2:G2"/>
    <mergeCell ref="H2:I2"/>
    <mergeCell ref="A15:I15"/>
    <mergeCell ref="B16:C16"/>
    <mergeCell ref="D16:E16"/>
    <mergeCell ref="F16:G16"/>
    <mergeCell ref="H16:I16"/>
  </mergeCells>
  <pageMargins left="0.7" right="0.7" top="0.75" bottom="0.75" header="0.3" footer="0.3"/>
  <pageSetup orientation="portrait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"/>
  <sheetViews>
    <sheetView workbookViewId="0">
      <selection activeCell="J15" sqref="J15"/>
    </sheetView>
  </sheetViews>
  <sheetFormatPr defaultRowHeight="14.4"/>
  <cols>
    <col min="1" max="1" width="12.33203125" customWidth="1"/>
    <col min="2" max="2" width="12.5546875" customWidth="1"/>
    <col min="3" max="3" width="14" customWidth="1"/>
    <col min="4" max="4" width="12.6640625" customWidth="1"/>
    <col min="5" max="5" width="12.5546875" customWidth="1"/>
    <col min="6" max="6" width="13.5546875" customWidth="1"/>
    <col min="7" max="7" width="11.88671875" customWidth="1"/>
    <col min="8" max="8" width="12" customWidth="1"/>
    <col min="9" max="9" width="12.88671875" customWidth="1"/>
    <col min="10" max="10" width="12.5546875" customWidth="1"/>
    <col min="11" max="11" width="12.88671875" customWidth="1"/>
  </cols>
  <sheetData>
    <row r="2" spans="1:11">
      <c r="B2" s="435" t="s">
        <v>163</v>
      </c>
      <c r="C2" s="435"/>
      <c r="D2" s="435"/>
      <c r="E2" s="435"/>
      <c r="F2" s="435"/>
      <c r="G2" s="435"/>
      <c r="H2" s="435"/>
      <c r="I2" s="435"/>
    </row>
    <row r="3" spans="1:11" ht="15" thickBot="1">
      <c r="A3" s="139"/>
      <c r="B3" s="139"/>
      <c r="C3" s="139"/>
      <c r="D3" s="139"/>
      <c r="E3" s="139"/>
      <c r="F3" s="139"/>
      <c r="G3" s="139"/>
      <c r="H3" s="139"/>
      <c r="I3" s="198"/>
      <c r="J3" s="140"/>
      <c r="K3" s="125"/>
    </row>
    <row r="4" spans="1:11" ht="15" thickBot="1">
      <c r="A4" s="139"/>
      <c r="B4" s="436" t="s">
        <v>271</v>
      </c>
      <c r="C4" s="436"/>
      <c r="D4" s="436"/>
      <c r="E4" s="436"/>
      <c r="F4" s="436"/>
      <c r="G4" s="436"/>
      <c r="H4" s="436"/>
      <c r="I4" s="436"/>
      <c r="J4" s="139"/>
    </row>
    <row r="5" spans="1:11" ht="15" thickBot="1">
      <c r="A5" s="215" t="s">
        <v>7</v>
      </c>
      <c r="B5" s="216" t="s">
        <v>108</v>
      </c>
      <c r="C5" s="216" t="s">
        <v>109</v>
      </c>
      <c r="D5" s="216" t="s">
        <v>110</v>
      </c>
      <c r="E5" s="216" t="s">
        <v>114</v>
      </c>
      <c r="F5" s="216" t="s">
        <v>115</v>
      </c>
      <c r="G5" s="216" t="s">
        <v>116</v>
      </c>
      <c r="H5" s="216" t="s">
        <v>117</v>
      </c>
      <c r="I5" s="216" t="s">
        <v>112</v>
      </c>
      <c r="J5" s="217" t="s">
        <v>27</v>
      </c>
    </row>
    <row r="6" spans="1:11">
      <c r="A6" s="212">
        <v>2006</v>
      </c>
      <c r="B6" s="218">
        <v>66283.100000000006</v>
      </c>
      <c r="C6" s="218">
        <v>21119.4</v>
      </c>
      <c r="D6" s="218">
        <v>1399.6</v>
      </c>
      <c r="E6" s="218">
        <v>44853.599999999999</v>
      </c>
      <c r="F6" s="218">
        <v>2886.8</v>
      </c>
      <c r="G6" s="218">
        <v>2428.1999999999998</v>
      </c>
      <c r="H6" s="218">
        <v>18355.599999999999</v>
      </c>
      <c r="I6" s="218">
        <v>72673.899999999994</v>
      </c>
      <c r="J6" s="355">
        <f>SUM(B6:I6)</f>
        <v>230000.2</v>
      </c>
    </row>
    <row r="7" spans="1:11">
      <c r="A7" s="212">
        <v>2008</v>
      </c>
      <c r="B7" s="218">
        <v>21395.1</v>
      </c>
      <c r="C7" s="218">
        <v>15772.1</v>
      </c>
      <c r="D7" s="218">
        <v>895.5</v>
      </c>
      <c r="E7" s="218">
        <v>40612</v>
      </c>
      <c r="F7" s="218">
        <v>4879.7</v>
      </c>
      <c r="G7" s="218">
        <v>5392.7</v>
      </c>
      <c r="H7" s="218">
        <v>16713.099999999999</v>
      </c>
      <c r="I7" s="218">
        <v>149778.70000000001</v>
      </c>
      <c r="J7" s="355">
        <f t="shared" ref="J7:J15" si="0">SUM(B7:I7)</f>
        <v>255438.9</v>
      </c>
    </row>
    <row r="8" spans="1:11">
      <c r="A8" s="212">
        <v>2010</v>
      </c>
      <c r="B8" s="218">
        <v>30195</v>
      </c>
      <c r="C8" s="218">
        <v>10744.5</v>
      </c>
      <c r="D8" s="218">
        <v>2179.5</v>
      </c>
      <c r="E8" s="218">
        <v>45051.4</v>
      </c>
      <c r="F8" s="218">
        <v>10018</v>
      </c>
      <c r="G8" s="218">
        <v>5293</v>
      </c>
      <c r="H8" s="218">
        <v>12967.9</v>
      </c>
      <c r="I8" s="218">
        <v>106209.8</v>
      </c>
      <c r="J8" s="355">
        <f t="shared" si="0"/>
        <v>222659.09999999998</v>
      </c>
    </row>
    <row r="9" spans="1:11">
      <c r="A9" s="212">
        <v>2012</v>
      </c>
      <c r="B9" s="218">
        <v>19380.7</v>
      </c>
      <c r="C9" s="218">
        <v>8794</v>
      </c>
      <c r="D9" s="218">
        <v>6308.6</v>
      </c>
      <c r="E9" s="218">
        <v>50210.5</v>
      </c>
      <c r="F9" s="218">
        <v>7213.8</v>
      </c>
      <c r="G9" s="218">
        <v>5155.5</v>
      </c>
      <c r="H9" s="218">
        <v>12395.8</v>
      </c>
      <c r="I9" s="218">
        <v>103992.9</v>
      </c>
      <c r="J9" s="355">
        <f t="shared" si="0"/>
        <v>213451.8</v>
      </c>
    </row>
    <row r="10" spans="1:11">
      <c r="A10" s="212">
        <v>2014</v>
      </c>
      <c r="B10" s="218">
        <v>25479.8</v>
      </c>
      <c r="C10" s="218">
        <v>8378.1</v>
      </c>
      <c r="D10" s="218">
        <v>8533.1</v>
      </c>
      <c r="E10" s="218">
        <v>56234.1</v>
      </c>
      <c r="F10" s="218">
        <v>5067.3999999999996</v>
      </c>
      <c r="G10" s="218">
        <v>5447.3</v>
      </c>
      <c r="H10" s="218">
        <v>13250.6</v>
      </c>
      <c r="I10" s="218">
        <v>76265.899999999994</v>
      </c>
      <c r="J10" s="355">
        <f t="shared" si="0"/>
        <v>198656.3</v>
      </c>
    </row>
    <row r="11" spans="1:11">
      <c r="A11" s="212">
        <v>2016</v>
      </c>
      <c r="B11" s="218">
        <v>22155.3</v>
      </c>
      <c r="C11" s="218">
        <v>10644.6</v>
      </c>
      <c r="D11" s="218">
        <v>10132.1</v>
      </c>
      <c r="E11" s="218">
        <v>57611.4</v>
      </c>
      <c r="F11" s="218">
        <v>8951.9</v>
      </c>
      <c r="G11" s="218">
        <v>1430</v>
      </c>
      <c r="H11" s="218">
        <v>12395.3</v>
      </c>
      <c r="I11" s="218">
        <v>98034.9</v>
      </c>
      <c r="J11" s="355">
        <f t="shared" si="0"/>
        <v>221355.5</v>
      </c>
    </row>
    <row r="12" spans="1:11">
      <c r="A12" s="212">
        <v>2018</v>
      </c>
      <c r="B12" s="218">
        <v>20641</v>
      </c>
      <c r="C12" s="218">
        <v>6295.7</v>
      </c>
      <c r="D12" s="218">
        <v>6526.6</v>
      </c>
      <c r="E12" s="218">
        <v>35866.300000000003</v>
      </c>
      <c r="F12" s="218">
        <v>12209.5</v>
      </c>
      <c r="G12" s="218">
        <v>848.6</v>
      </c>
      <c r="H12" s="218">
        <v>8446.9</v>
      </c>
      <c r="I12" s="218">
        <v>68891.3</v>
      </c>
      <c r="J12" s="355">
        <f t="shared" si="0"/>
        <v>159725.90000000002</v>
      </c>
    </row>
    <row r="13" spans="1:11">
      <c r="A13" s="213">
        <v>2019</v>
      </c>
      <c r="B13" s="208">
        <v>31499.05982325245</v>
      </c>
      <c r="C13" s="208">
        <v>4856.0831070462318</v>
      </c>
      <c r="D13" s="208">
        <v>18048.823550939145</v>
      </c>
      <c r="E13" s="208">
        <v>28519.380939102633</v>
      </c>
      <c r="F13" s="208">
        <v>26855.200613049186</v>
      </c>
      <c r="G13" s="208">
        <v>758.83470173876526</v>
      </c>
      <c r="H13" s="208">
        <v>5081.4428155092346</v>
      </c>
      <c r="I13" s="208">
        <v>73172.720013795639</v>
      </c>
      <c r="J13" s="355">
        <f t="shared" si="0"/>
        <v>188791.54556443327</v>
      </c>
    </row>
    <row r="14" spans="1:11">
      <c r="A14" s="212">
        <v>2020</v>
      </c>
      <c r="B14" s="208">
        <v>18786.160335620705</v>
      </c>
      <c r="C14" s="208">
        <v>9160.0792767915846</v>
      </c>
      <c r="D14" s="208">
        <v>10585.311012614173</v>
      </c>
      <c r="E14" s="208">
        <v>44689.780206130512</v>
      </c>
      <c r="F14" s="208">
        <v>7687.9508403201307</v>
      </c>
      <c r="G14" s="208">
        <v>1199.7493825616903</v>
      </c>
      <c r="H14" s="208">
        <v>9462.1846320971854</v>
      </c>
      <c r="I14" s="208">
        <v>80200.904464717954</v>
      </c>
      <c r="J14" s="355">
        <f t="shared" si="0"/>
        <v>181772.12015085394</v>
      </c>
    </row>
    <row r="15" spans="1:11" ht="15" thickBot="1">
      <c r="A15" s="214">
        <v>2021</v>
      </c>
      <c r="B15" s="219">
        <v>23361.203595259492</v>
      </c>
      <c r="C15" s="219">
        <v>11097.962406397884</v>
      </c>
      <c r="D15" s="219">
        <v>18764.080318853306</v>
      </c>
      <c r="E15" s="219">
        <v>56538.992258448081</v>
      </c>
      <c r="F15" s="219">
        <v>6506.6489700609427</v>
      </c>
      <c r="G15" s="219">
        <v>1367.0121843626532</v>
      </c>
      <c r="H15" s="219">
        <v>10172.995656004065</v>
      </c>
      <c r="I15" s="219">
        <v>95279.711347985009</v>
      </c>
      <c r="J15" s="356">
        <f t="shared" si="0"/>
        <v>223088.60673737142</v>
      </c>
    </row>
    <row r="16" spans="1:11">
      <c r="A16" s="361" t="s">
        <v>107</v>
      </c>
      <c r="B16" s="68"/>
      <c r="C16" s="68"/>
      <c r="D16" s="68"/>
      <c r="E16" s="68"/>
      <c r="F16" s="68"/>
      <c r="G16" s="68"/>
      <c r="H16" s="68"/>
      <c r="I16" s="68"/>
      <c r="J16" s="68"/>
    </row>
  </sheetData>
  <mergeCells count="2">
    <mergeCell ref="B2:I2"/>
    <mergeCell ref="B4:I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A12" sqref="A12"/>
    </sheetView>
  </sheetViews>
  <sheetFormatPr defaultColWidth="8.88671875" defaultRowHeight="13.8"/>
  <cols>
    <col min="1" max="1" width="7.5546875" style="67" customWidth="1"/>
    <col min="2" max="2" width="11" style="67" customWidth="1"/>
    <col min="3" max="3" width="10.6640625" style="67" customWidth="1"/>
    <col min="4" max="4" width="10.5546875" style="67" customWidth="1"/>
    <col min="5" max="6" width="10.33203125" style="67" customWidth="1"/>
    <col min="7" max="7" width="10.44140625" style="67" customWidth="1"/>
    <col min="8" max="10" width="10.44140625" style="67" bestFit="1" customWidth="1"/>
    <col min="11" max="16384" width="8.88671875" style="67"/>
  </cols>
  <sheetData>
    <row r="1" spans="1:11">
      <c r="A1" s="220" t="s">
        <v>164</v>
      </c>
      <c r="B1" s="220"/>
      <c r="C1" s="220"/>
      <c r="D1" s="220"/>
      <c r="E1" s="220"/>
      <c r="F1" s="220"/>
      <c r="G1" s="220"/>
      <c r="H1" s="204"/>
      <c r="I1" s="204"/>
      <c r="J1" s="204"/>
      <c r="K1" s="68"/>
    </row>
    <row r="2" spans="1:11" ht="14.4" thickBot="1">
      <c r="A2" s="197"/>
      <c r="B2" s="198"/>
      <c r="C2" s="198"/>
      <c r="D2" s="198"/>
      <c r="E2" s="198"/>
      <c r="F2" s="198"/>
      <c r="G2" s="198"/>
      <c r="H2" s="199"/>
      <c r="I2" s="199"/>
      <c r="J2" s="199"/>
    </row>
    <row r="3" spans="1:11" ht="15" customHeight="1" thickBot="1">
      <c r="A3" s="197"/>
      <c r="B3" s="437" t="s">
        <v>271</v>
      </c>
      <c r="C3" s="437"/>
      <c r="D3" s="437"/>
      <c r="E3" s="437"/>
      <c r="F3" s="437"/>
      <c r="G3" s="197"/>
    </row>
    <row r="4" spans="1:11" s="221" customFormat="1" ht="28.2" thickBot="1">
      <c r="A4" s="222" t="s">
        <v>7</v>
      </c>
      <c r="B4" s="224" t="s">
        <v>108</v>
      </c>
      <c r="C4" s="224" t="s">
        <v>109</v>
      </c>
      <c r="D4" s="224" t="s">
        <v>110</v>
      </c>
      <c r="E4" s="224" t="s">
        <v>111</v>
      </c>
      <c r="F4" s="224" t="s">
        <v>112</v>
      </c>
      <c r="G4" s="224" t="s">
        <v>113</v>
      </c>
    </row>
    <row r="5" spans="1:11">
      <c r="A5" s="213">
        <v>2006</v>
      </c>
      <c r="B5" s="223">
        <v>4246.2</v>
      </c>
      <c r="C5" s="223">
        <v>1071.3</v>
      </c>
      <c r="D5" s="223">
        <v>2337.1999999999998</v>
      </c>
      <c r="E5" s="223">
        <v>156.69999999999999</v>
      </c>
      <c r="F5" s="223">
        <v>2065.6</v>
      </c>
      <c r="G5" s="357">
        <f>SUM(B5:F5)</f>
        <v>9877</v>
      </c>
    </row>
    <row r="6" spans="1:11">
      <c r="A6" s="213">
        <v>2008</v>
      </c>
      <c r="B6" s="223">
        <v>2639.6</v>
      </c>
      <c r="C6" s="223">
        <v>666</v>
      </c>
      <c r="D6" s="223">
        <v>1452.9</v>
      </c>
      <c r="E6" s="223">
        <v>97.4</v>
      </c>
      <c r="F6" s="223">
        <v>1284</v>
      </c>
      <c r="G6" s="357">
        <f t="shared" ref="G6:G14" si="0">SUM(B6:F6)</f>
        <v>6139.9</v>
      </c>
    </row>
    <row r="7" spans="1:11">
      <c r="A7" s="213">
        <v>2010</v>
      </c>
      <c r="B7" s="223">
        <v>5792.8</v>
      </c>
      <c r="C7" s="223">
        <v>566</v>
      </c>
      <c r="D7" s="223">
        <v>1177.5</v>
      </c>
      <c r="E7" s="223">
        <v>59.5</v>
      </c>
      <c r="F7" s="223">
        <v>2441.6999999999998</v>
      </c>
      <c r="G7" s="357">
        <f t="shared" si="0"/>
        <v>10037.5</v>
      </c>
    </row>
    <row r="8" spans="1:11">
      <c r="A8" s="213">
        <v>2012</v>
      </c>
      <c r="B8" s="223">
        <v>6085.1</v>
      </c>
      <c r="C8" s="223">
        <v>991.3</v>
      </c>
      <c r="D8" s="223">
        <v>696.2</v>
      </c>
      <c r="E8" s="223">
        <v>123.7</v>
      </c>
      <c r="F8" s="223">
        <v>2751.3</v>
      </c>
      <c r="G8" s="357">
        <f t="shared" si="0"/>
        <v>10647.6</v>
      </c>
    </row>
    <row r="9" spans="1:11">
      <c r="A9" s="213">
        <v>2014</v>
      </c>
      <c r="B9" s="223">
        <v>5585.6</v>
      </c>
      <c r="C9" s="223">
        <v>507.2</v>
      </c>
      <c r="D9" s="223">
        <v>1059</v>
      </c>
      <c r="E9" s="223">
        <v>153.1</v>
      </c>
      <c r="F9" s="223">
        <v>2338.6</v>
      </c>
      <c r="G9" s="357">
        <f t="shared" si="0"/>
        <v>9643.5</v>
      </c>
    </row>
    <row r="10" spans="1:11">
      <c r="A10" s="213">
        <v>2016</v>
      </c>
      <c r="B10" s="223">
        <v>6749.5</v>
      </c>
      <c r="C10" s="223">
        <v>151.4</v>
      </c>
      <c r="D10" s="223">
        <v>1542.3</v>
      </c>
      <c r="E10" s="223">
        <v>515.4</v>
      </c>
      <c r="F10" s="223">
        <v>3172.9</v>
      </c>
      <c r="G10" s="357">
        <f t="shared" si="0"/>
        <v>12131.499999999998</v>
      </c>
    </row>
    <row r="11" spans="1:11">
      <c r="A11" s="213">
        <v>2018</v>
      </c>
      <c r="B11" s="223">
        <v>1496.6999999999985</v>
      </c>
      <c r="C11" s="223">
        <v>379.5</v>
      </c>
      <c r="D11" s="223">
        <v>558</v>
      </c>
      <c r="E11" s="223">
        <v>5432.6</v>
      </c>
      <c r="F11" s="223">
        <v>1832.2</v>
      </c>
      <c r="G11" s="357">
        <f t="shared" si="0"/>
        <v>9699</v>
      </c>
    </row>
    <row r="12" spans="1:11">
      <c r="A12" s="213">
        <v>2019</v>
      </c>
      <c r="B12" s="209">
        <v>6263.9304518604949</v>
      </c>
      <c r="C12" s="209">
        <v>148.67235013668039</v>
      </c>
      <c r="D12" s="209">
        <v>541.75290498799995</v>
      </c>
      <c r="E12" s="209">
        <v>229.04224554568859</v>
      </c>
      <c r="F12" s="209">
        <v>2852.3116497113165</v>
      </c>
      <c r="G12" s="358">
        <f t="shared" si="0"/>
        <v>10035.709602242181</v>
      </c>
    </row>
    <row r="13" spans="1:11">
      <c r="A13" s="213">
        <v>2020</v>
      </c>
      <c r="B13" s="208">
        <v>6758.4478461530862</v>
      </c>
      <c r="C13" s="208">
        <v>375.54842544526747</v>
      </c>
      <c r="D13" s="208">
        <v>2105.5241554567901</v>
      </c>
      <c r="E13" s="208">
        <v>247.78018047407409</v>
      </c>
      <c r="F13" s="208">
        <v>3189.3388825514389</v>
      </c>
      <c r="G13" s="358">
        <f t="shared" si="0"/>
        <v>12676.639490080657</v>
      </c>
    </row>
    <row r="14" spans="1:11" ht="14.4" thickBot="1">
      <c r="A14" s="214">
        <v>2021</v>
      </c>
      <c r="B14" s="219">
        <v>8376.6133008132674</v>
      </c>
      <c r="C14" s="219">
        <v>436.78686521547354</v>
      </c>
      <c r="D14" s="219">
        <v>3241.0291278241975</v>
      </c>
      <c r="E14" s="219">
        <v>294.35814187364605</v>
      </c>
      <c r="F14" s="219">
        <v>4426.0425642734153</v>
      </c>
      <c r="G14" s="359">
        <f t="shared" si="0"/>
        <v>16774.830000000002</v>
      </c>
    </row>
    <row r="15" spans="1:11">
      <c r="A15" s="360" t="s">
        <v>107</v>
      </c>
    </row>
  </sheetData>
  <mergeCells count="1">
    <mergeCell ref="B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view="pageBreakPreview" zoomScale="115" zoomScaleNormal="100" zoomScaleSheetLayoutView="115" workbookViewId="0">
      <selection activeCell="A30" sqref="A30"/>
    </sheetView>
  </sheetViews>
  <sheetFormatPr defaultRowHeight="14.4"/>
  <cols>
    <col min="1" max="1" width="11.109375" style="124" customWidth="1"/>
    <col min="2" max="2" width="71.33203125" style="125" customWidth="1"/>
    <col min="3" max="3" width="1.6640625" customWidth="1"/>
  </cols>
  <sheetData>
    <row r="1" spans="1:2" ht="9.75" customHeight="1"/>
    <row r="2" spans="1:2">
      <c r="A2" s="126" t="s">
        <v>201</v>
      </c>
    </row>
    <row r="3" spans="1:2" ht="30.75" customHeight="1">
      <c r="A3" s="127"/>
      <c r="B3" s="128"/>
    </row>
    <row r="4" spans="1:2">
      <c r="A4" s="125" t="s">
        <v>42</v>
      </c>
      <c r="B4" s="125" t="s">
        <v>202</v>
      </c>
    </row>
    <row r="5" spans="1:2">
      <c r="A5" s="125" t="s">
        <v>73</v>
      </c>
      <c r="B5" s="125" t="s">
        <v>203</v>
      </c>
    </row>
    <row r="6" spans="1:2" ht="15.6">
      <c r="A6" s="125" t="s">
        <v>204</v>
      </c>
      <c r="B6" s="128" t="s">
        <v>205</v>
      </c>
    </row>
    <row r="7" spans="1:2">
      <c r="A7" s="125" t="s">
        <v>206</v>
      </c>
      <c r="B7" s="125" t="s">
        <v>207</v>
      </c>
    </row>
    <row r="8" spans="1:2">
      <c r="A8" s="125" t="s">
        <v>208</v>
      </c>
      <c r="B8" s="125" t="s">
        <v>209</v>
      </c>
    </row>
    <row r="9" spans="1:2">
      <c r="A9" s="125" t="s">
        <v>210</v>
      </c>
      <c r="B9" s="125" t="s">
        <v>211</v>
      </c>
    </row>
    <row r="10" spans="1:2">
      <c r="A10" s="125" t="s">
        <v>212</v>
      </c>
      <c r="B10" s="125" t="s">
        <v>213</v>
      </c>
    </row>
    <row r="11" spans="1:2">
      <c r="A11" s="125" t="s">
        <v>214</v>
      </c>
      <c r="B11" s="125" t="s">
        <v>215</v>
      </c>
    </row>
    <row r="12" spans="1:2">
      <c r="A12" s="125" t="s">
        <v>216</v>
      </c>
      <c r="B12" s="125" t="s">
        <v>217</v>
      </c>
    </row>
    <row r="13" spans="1:2" ht="52.5" customHeight="1">
      <c r="A13" s="125"/>
    </row>
    <row r="14" spans="1:2">
      <c r="A14" s="124" t="s">
        <v>218</v>
      </c>
    </row>
    <row r="15" spans="1:2">
      <c r="A15" s="124" t="s">
        <v>219</v>
      </c>
    </row>
    <row r="27" spans="1:1">
      <c r="A27" s="129" t="s">
        <v>232</v>
      </c>
    </row>
    <row r="28" spans="1:1">
      <c r="A28" s="131" t="s">
        <v>231</v>
      </c>
    </row>
    <row r="29" spans="1:1">
      <c r="A29" s="129" t="s">
        <v>221</v>
      </c>
    </row>
    <row r="30" spans="1:1">
      <c r="A30" s="129" t="s">
        <v>220</v>
      </c>
    </row>
    <row r="32" spans="1:1">
      <c r="A32" s="129"/>
    </row>
    <row r="39" ht="5.25" customHeight="1"/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"/>
  <sheetViews>
    <sheetView workbookViewId="0">
      <selection activeCell="I5" sqref="I5"/>
    </sheetView>
  </sheetViews>
  <sheetFormatPr defaultColWidth="8.88671875" defaultRowHeight="13.8"/>
  <cols>
    <col min="1" max="1" width="14.6640625" style="67" customWidth="1"/>
    <col min="2" max="2" width="12.5546875" style="67" customWidth="1"/>
    <col min="3" max="3" width="12.6640625" style="67" customWidth="1"/>
    <col min="4" max="4" width="11.5546875" style="67" customWidth="1"/>
    <col min="5" max="5" width="11.33203125" style="67" customWidth="1"/>
    <col min="6" max="6" width="13.88671875" style="67" customWidth="1"/>
    <col min="7" max="7" width="11.6640625" style="67" customWidth="1"/>
    <col min="8" max="8" width="12.109375" style="67" customWidth="1"/>
    <col min="9" max="9" width="16.33203125" style="67" customWidth="1"/>
    <col min="10" max="10" width="11.88671875" style="67" customWidth="1"/>
    <col min="11" max="11" width="12.109375" style="67" customWidth="1"/>
    <col min="12" max="16384" width="8.88671875" style="67"/>
  </cols>
  <sheetData>
    <row r="2" spans="1:11" ht="15.6">
      <c r="A2" s="438" t="s">
        <v>159</v>
      </c>
      <c r="B2" s="438"/>
      <c r="C2" s="438"/>
      <c r="D2" s="438"/>
      <c r="E2" s="438"/>
      <c r="F2" s="438"/>
      <c r="G2" s="438"/>
      <c r="H2" s="438"/>
      <c r="I2" s="228"/>
      <c r="J2" s="228"/>
      <c r="K2" s="228"/>
    </row>
    <row r="3" spans="1:11" ht="16.2" thickBot="1">
      <c r="A3" s="197"/>
      <c r="B3" s="177"/>
      <c r="C3" s="177"/>
      <c r="D3" s="177"/>
      <c r="E3" s="177"/>
      <c r="F3" s="177"/>
      <c r="G3" s="177"/>
      <c r="H3" s="177"/>
      <c r="I3" s="230"/>
      <c r="J3" s="229"/>
      <c r="K3" s="229"/>
    </row>
    <row r="4" spans="1:11" ht="16.2" thickBot="1">
      <c r="A4" s="178" t="s">
        <v>7</v>
      </c>
      <c r="B4" s="96" t="s">
        <v>118</v>
      </c>
      <c r="C4" s="96" t="s">
        <v>119</v>
      </c>
      <c r="D4" s="96" t="s">
        <v>117</v>
      </c>
      <c r="E4" s="96" t="s">
        <v>120</v>
      </c>
      <c r="F4" s="96" t="s">
        <v>121</v>
      </c>
      <c r="G4" s="96" t="s">
        <v>122</v>
      </c>
      <c r="H4" s="96" t="s">
        <v>112</v>
      </c>
      <c r="I4" s="96" t="s">
        <v>123</v>
      </c>
      <c r="J4" s="69"/>
      <c r="K4" s="69"/>
    </row>
    <row r="5" spans="1:11" ht="15.6">
      <c r="A5" s="231">
        <v>2006</v>
      </c>
      <c r="B5" s="225">
        <v>5145.2</v>
      </c>
      <c r="C5" s="225">
        <v>295.10000000000002</v>
      </c>
      <c r="D5" s="225">
        <v>272.7</v>
      </c>
      <c r="E5" s="225">
        <v>987</v>
      </c>
      <c r="F5" s="225">
        <v>1562.9</v>
      </c>
      <c r="G5" s="225">
        <v>827.7</v>
      </c>
      <c r="H5" s="225">
        <v>8328.2999999999993</v>
      </c>
      <c r="I5" s="363">
        <f>SUM(B5:H5)</f>
        <v>17418.900000000001</v>
      </c>
      <c r="J5" s="69"/>
      <c r="K5" s="69"/>
    </row>
    <row r="6" spans="1:11" ht="15.6">
      <c r="A6" s="231">
        <v>2008</v>
      </c>
      <c r="B6" s="225">
        <v>5402.2</v>
      </c>
      <c r="C6" s="225">
        <v>309.8</v>
      </c>
      <c r="D6" s="225">
        <v>286.3</v>
      </c>
      <c r="E6" s="225">
        <v>1036.3</v>
      </c>
      <c r="F6" s="225">
        <v>1641</v>
      </c>
      <c r="G6" s="225">
        <v>869</v>
      </c>
      <c r="H6" s="225">
        <v>8744.2999999999993</v>
      </c>
      <c r="I6" s="363">
        <f t="shared" ref="I6:I14" si="0">SUM(B6:H6)</f>
        <v>18288.900000000001</v>
      </c>
      <c r="J6" s="69"/>
      <c r="K6" s="69"/>
    </row>
    <row r="7" spans="1:11" ht="15.6">
      <c r="A7" s="231">
        <v>2010</v>
      </c>
      <c r="B7" s="225">
        <v>5996</v>
      </c>
      <c r="C7" s="225">
        <v>174.3</v>
      </c>
      <c r="D7" s="225">
        <v>239.3</v>
      </c>
      <c r="E7" s="225">
        <v>735.1</v>
      </c>
      <c r="F7" s="225">
        <v>2186.1</v>
      </c>
      <c r="G7" s="225">
        <v>704.8</v>
      </c>
      <c r="H7" s="225">
        <v>8823.6</v>
      </c>
      <c r="I7" s="363">
        <f t="shared" si="0"/>
        <v>18859.2</v>
      </c>
    </row>
    <row r="8" spans="1:11" ht="15.6">
      <c r="A8" s="231">
        <v>2012</v>
      </c>
      <c r="B8" s="225">
        <v>2018.8</v>
      </c>
      <c r="C8" s="225">
        <v>101.9</v>
      </c>
      <c r="D8" s="225">
        <v>91.2</v>
      </c>
      <c r="E8" s="225">
        <v>213.5</v>
      </c>
      <c r="F8" s="225">
        <v>601.29999999999995</v>
      </c>
      <c r="G8" s="225">
        <v>164.2</v>
      </c>
      <c r="H8" s="225">
        <v>16572.5</v>
      </c>
      <c r="I8" s="363">
        <f t="shared" si="0"/>
        <v>19763.400000000001</v>
      </c>
    </row>
    <row r="9" spans="1:11" ht="15.6">
      <c r="A9" s="231">
        <v>2014</v>
      </c>
      <c r="B9" s="225">
        <v>3385.7</v>
      </c>
      <c r="C9" s="225">
        <v>278.60000000000002</v>
      </c>
      <c r="D9" s="225">
        <v>272.5</v>
      </c>
      <c r="E9" s="225">
        <v>745.1</v>
      </c>
      <c r="F9" s="225">
        <v>1912.7</v>
      </c>
      <c r="G9" s="225">
        <v>621.29999999999995</v>
      </c>
      <c r="H9" s="225">
        <v>12341.3</v>
      </c>
      <c r="I9" s="363">
        <f t="shared" si="0"/>
        <v>19557.199999999997</v>
      </c>
    </row>
    <row r="10" spans="1:11" ht="15.6">
      <c r="A10" s="231">
        <v>2016</v>
      </c>
      <c r="B10" s="225">
        <v>3097.2</v>
      </c>
      <c r="C10" s="225">
        <v>293</v>
      </c>
      <c r="D10" s="225">
        <v>1058.8</v>
      </c>
      <c r="E10" s="225">
        <v>1201.9000000000001</v>
      </c>
      <c r="F10" s="225">
        <v>2148.8000000000002</v>
      </c>
      <c r="G10" s="225">
        <v>1105.0999999999999</v>
      </c>
      <c r="H10" s="225">
        <v>15875.5</v>
      </c>
      <c r="I10" s="363">
        <f t="shared" si="0"/>
        <v>24780.3</v>
      </c>
    </row>
    <row r="11" spans="1:11" ht="15.6">
      <c r="A11" s="231">
        <v>2018</v>
      </c>
      <c r="B11" s="225">
        <v>5126.8</v>
      </c>
      <c r="C11" s="225">
        <v>340.1</v>
      </c>
      <c r="D11" s="225">
        <v>1720.3</v>
      </c>
      <c r="E11" s="225">
        <v>1490.3</v>
      </c>
      <c r="F11" s="225">
        <v>2115.4</v>
      </c>
      <c r="G11" s="225">
        <v>1479.6</v>
      </c>
      <c r="H11" s="225">
        <v>21325.599999999999</v>
      </c>
      <c r="I11" s="363">
        <f t="shared" si="0"/>
        <v>33598.1</v>
      </c>
    </row>
    <row r="12" spans="1:11" ht="15.6">
      <c r="A12" s="231">
        <v>2019</v>
      </c>
      <c r="B12" s="226">
        <f>9323.17290364147-1800</f>
        <v>7523.1729036414708</v>
      </c>
      <c r="C12" s="226">
        <v>182.33579561444895</v>
      </c>
      <c r="D12" s="226">
        <v>1443.780613798642</v>
      </c>
      <c r="E12" s="226">
        <v>1152.3142695973929</v>
      </c>
      <c r="F12" s="226">
        <v>3777.8200228178775</v>
      </c>
      <c r="G12" s="226">
        <v>1062.9700136857064</v>
      </c>
      <c r="H12" s="226">
        <v>22364.60638084446</v>
      </c>
      <c r="I12" s="363">
        <f t="shared" si="0"/>
        <v>37507</v>
      </c>
    </row>
    <row r="13" spans="1:11" ht="15.6">
      <c r="A13" s="231">
        <v>2020</v>
      </c>
      <c r="B13" s="226">
        <v>5749.5504674897129</v>
      </c>
      <c r="C13" s="226">
        <v>521.30961728395062</v>
      </c>
      <c r="D13" s="226">
        <v>1844.1662962962962</v>
      </c>
      <c r="E13" s="226">
        <v>1978.2152839506173</v>
      </c>
      <c r="F13" s="226">
        <v>3474.4435386831269</v>
      </c>
      <c r="G13" s="226">
        <v>1885.7759999999996</v>
      </c>
      <c r="H13" s="226">
        <v>26144.188796296297</v>
      </c>
      <c r="I13" s="363">
        <f t="shared" si="0"/>
        <v>41597.65</v>
      </c>
    </row>
    <row r="14" spans="1:11" ht="16.2" thickBot="1">
      <c r="A14" s="232">
        <v>2021</v>
      </c>
      <c r="B14" s="227">
        <v>9120.0571160514864</v>
      </c>
      <c r="C14" s="227">
        <v>979.71737763635383</v>
      </c>
      <c r="D14" s="227">
        <v>3100.3328939992043</v>
      </c>
      <c r="E14" s="227">
        <v>3164.3994879325887</v>
      </c>
      <c r="F14" s="227">
        <v>5157.8822992712066</v>
      </c>
      <c r="G14" s="227">
        <v>3141.3877847468784</v>
      </c>
      <c r="H14" s="227">
        <v>41744.573040362287</v>
      </c>
      <c r="I14" s="444">
        <f t="shared" si="0"/>
        <v>66408.350000000006</v>
      </c>
    </row>
    <row r="15" spans="1:11">
      <c r="A15" s="362" t="s">
        <v>35</v>
      </c>
    </row>
  </sheetData>
  <mergeCells count="1">
    <mergeCell ref="A2:H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A12" sqref="A12"/>
    </sheetView>
  </sheetViews>
  <sheetFormatPr defaultRowHeight="14.4"/>
  <cols>
    <col min="1" max="1" width="10.5546875" customWidth="1"/>
    <col min="2" max="2" width="13.33203125" customWidth="1"/>
    <col min="3" max="3" width="14.33203125" customWidth="1"/>
    <col min="4" max="4" width="13.33203125" customWidth="1"/>
    <col min="5" max="5" width="10.6640625" customWidth="1"/>
    <col min="6" max="6" width="11.44140625" customWidth="1"/>
    <col min="7" max="8" width="10.44140625" bestFit="1" customWidth="1"/>
    <col min="9" max="9" width="11.5546875" customWidth="1"/>
    <col min="10" max="11" width="12" customWidth="1"/>
  </cols>
  <sheetData>
    <row r="1" spans="1:11" ht="15.6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.6">
      <c r="A2" s="439" t="s">
        <v>160</v>
      </c>
      <c r="B2" s="439"/>
      <c r="C2" s="439"/>
      <c r="D2" s="439"/>
      <c r="E2" s="439"/>
      <c r="F2" s="439"/>
      <c r="G2" s="69"/>
      <c r="H2" s="69"/>
      <c r="I2" s="69"/>
      <c r="J2" s="69"/>
      <c r="K2" s="69"/>
    </row>
    <row r="3" spans="1:11" ht="15" thickBot="1">
      <c r="A3" s="139"/>
      <c r="B3" s="139"/>
      <c r="C3" s="139"/>
      <c r="D3" s="139"/>
      <c r="E3" s="139"/>
      <c r="F3" s="139"/>
    </row>
    <row r="4" spans="1:11" ht="16.2" thickBot="1">
      <c r="A4" s="235" t="s">
        <v>7</v>
      </c>
      <c r="B4" s="96" t="s">
        <v>124</v>
      </c>
      <c r="C4" s="96" t="s">
        <v>125</v>
      </c>
      <c r="D4" s="96" t="s">
        <v>126</v>
      </c>
      <c r="E4" s="96" t="s">
        <v>112</v>
      </c>
      <c r="F4" s="365" t="s">
        <v>27</v>
      </c>
    </row>
    <row r="5" spans="1:11" ht="15.6">
      <c r="A5" s="231">
        <v>2006</v>
      </c>
      <c r="B5" s="179">
        <v>267.8</v>
      </c>
      <c r="C5" s="179">
        <v>175.5</v>
      </c>
      <c r="D5" s="179">
        <v>6894.4</v>
      </c>
      <c r="E5" s="179">
        <v>751.7</v>
      </c>
      <c r="F5" s="366">
        <f>SUM(B5:E5)</f>
        <v>8089.4</v>
      </c>
    </row>
    <row r="6" spans="1:11" ht="15.6">
      <c r="A6" s="231">
        <v>2008</v>
      </c>
      <c r="B6" s="179">
        <v>2677.8</v>
      </c>
      <c r="C6" s="179">
        <v>43.9</v>
      </c>
      <c r="D6" s="179">
        <v>6003.2</v>
      </c>
      <c r="E6" s="179">
        <v>711.5</v>
      </c>
      <c r="F6" s="364">
        <f t="shared" ref="F6:F14" si="0">SUM(B6:E6)</f>
        <v>9436.4</v>
      </c>
    </row>
    <row r="7" spans="1:11" ht="15.6">
      <c r="A7" s="231">
        <v>2010</v>
      </c>
      <c r="B7" s="179">
        <v>12511</v>
      </c>
      <c r="C7" s="179">
        <v>6768</v>
      </c>
      <c r="D7" s="179">
        <v>53812</v>
      </c>
      <c r="E7" s="179">
        <v>4784.5</v>
      </c>
      <c r="F7" s="364">
        <f t="shared" si="0"/>
        <v>77875.5</v>
      </c>
    </row>
    <row r="8" spans="1:11" ht="15.6">
      <c r="A8" s="231">
        <v>2012</v>
      </c>
      <c r="B8" s="179">
        <v>15772</v>
      </c>
      <c r="C8" s="179">
        <v>4148</v>
      </c>
      <c r="D8" s="179">
        <v>65419.5</v>
      </c>
      <c r="E8" s="179">
        <v>4660.5</v>
      </c>
      <c r="F8" s="364">
        <f t="shared" si="0"/>
        <v>90000</v>
      </c>
    </row>
    <row r="9" spans="1:11" ht="15.6">
      <c r="A9" s="231">
        <v>2014</v>
      </c>
      <c r="B9" s="179">
        <v>11332.2</v>
      </c>
      <c r="C9" s="179">
        <v>3452</v>
      </c>
      <c r="D9" s="179">
        <v>43340.7</v>
      </c>
      <c r="E9" s="179">
        <v>4313.3</v>
      </c>
      <c r="F9" s="364">
        <f t="shared" si="0"/>
        <v>62438.2</v>
      </c>
    </row>
    <row r="10" spans="1:11" ht="15.6">
      <c r="A10" s="231">
        <v>2016</v>
      </c>
      <c r="B10" s="179">
        <v>12604.2</v>
      </c>
      <c r="C10" s="179">
        <v>6175.3</v>
      </c>
      <c r="D10" s="179">
        <v>46597.599999999999</v>
      </c>
      <c r="E10" s="179">
        <v>4896.8999999999996</v>
      </c>
      <c r="F10" s="364">
        <f t="shared" si="0"/>
        <v>70274</v>
      </c>
    </row>
    <row r="11" spans="1:11" ht="15.6">
      <c r="A11" s="231">
        <v>2018</v>
      </c>
      <c r="B11" s="179">
        <v>23160</v>
      </c>
      <c r="C11" s="179">
        <v>3571</v>
      </c>
      <c r="D11" s="179">
        <v>66787</v>
      </c>
      <c r="E11" s="179">
        <v>1391</v>
      </c>
      <c r="F11" s="364">
        <f t="shared" si="0"/>
        <v>94909</v>
      </c>
    </row>
    <row r="12" spans="1:11" ht="15.6">
      <c r="A12" s="233">
        <v>2019</v>
      </c>
      <c r="B12" s="226">
        <v>24863.5</v>
      </c>
      <c r="C12" s="226">
        <v>2864.5</v>
      </c>
      <c r="D12" s="226">
        <v>60178.9</v>
      </c>
      <c r="E12" s="226">
        <v>2403.6999999999998</v>
      </c>
      <c r="F12" s="364">
        <f t="shared" si="0"/>
        <v>90310.599999999991</v>
      </c>
    </row>
    <row r="13" spans="1:11" ht="15.6">
      <c r="A13" s="231">
        <v>2020</v>
      </c>
      <c r="B13" s="226">
        <v>26532.9</v>
      </c>
      <c r="C13" s="226">
        <v>3226.99</v>
      </c>
      <c r="D13" s="226">
        <v>58012.17</v>
      </c>
      <c r="E13" s="226">
        <v>3337.64</v>
      </c>
      <c r="F13" s="364">
        <f t="shared" si="0"/>
        <v>91109.7</v>
      </c>
    </row>
    <row r="14" spans="1:11" ht="16.2" thickBot="1">
      <c r="A14" s="234">
        <v>2021</v>
      </c>
      <c r="B14" s="227">
        <v>25224.99</v>
      </c>
      <c r="C14" s="227">
        <v>2925.27</v>
      </c>
      <c r="D14" s="227">
        <v>55647.64</v>
      </c>
      <c r="E14" s="227">
        <v>3900.32</v>
      </c>
      <c r="F14" s="367">
        <f t="shared" si="0"/>
        <v>87698.22</v>
      </c>
    </row>
    <row r="15" spans="1:11">
      <c r="A15" s="39"/>
      <c r="B15" s="39"/>
      <c r="C15" s="39"/>
      <c r="D15" s="39"/>
      <c r="E15" s="39"/>
      <c r="F15" s="39"/>
    </row>
    <row r="16" spans="1:11" ht="15.6">
      <c r="A16" s="236" t="s">
        <v>35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</row>
  </sheetData>
  <mergeCells count="1">
    <mergeCell ref="A2:F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Normal="100" workbookViewId="0">
      <selection activeCell="D13" sqref="D13"/>
    </sheetView>
  </sheetViews>
  <sheetFormatPr defaultColWidth="8.88671875" defaultRowHeight="13.8"/>
  <cols>
    <col min="1" max="1" width="68" style="67" bestFit="1" customWidth="1"/>
    <col min="2" max="2" width="12.33203125" style="67" bestFit="1" customWidth="1"/>
    <col min="3" max="3" width="13.33203125" style="67" bestFit="1" customWidth="1"/>
    <col min="4" max="4" width="11.6640625" style="67" customWidth="1"/>
    <col min="5" max="17" width="16.6640625" style="67" bestFit="1" customWidth="1"/>
    <col min="18" max="18" width="9.44140625" style="67" bestFit="1" customWidth="1"/>
    <col min="19" max="19" width="11.44140625" style="67" bestFit="1" customWidth="1"/>
    <col min="20" max="16384" width="8.88671875" style="67"/>
  </cols>
  <sheetData>
    <row r="1" spans="1:19" ht="15.6">
      <c r="A1" s="375" t="s">
        <v>228</v>
      </c>
      <c r="B1" s="441" t="s">
        <v>298</v>
      </c>
      <c r="C1" s="441"/>
      <c r="D1" s="441"/>
      <c r="E1" s="441"/>
      <c r="F1" s="441"/>
      <c r="G1" s="441"/>
      <c r="H1" s="441"/>
    </row>
    <row r="2" spans="1:19" s="221" customFormat="1">
      <c r="B2" s="440">
        <v>2014</v>
      </c>
      <c r="C2" s="440"/>
      <c r="D2" s="440">
        <v>2015</v>
      </c>
      <c r="E2" s="440"/>
      <c r="F2" s="440">
        <v>2016</v>
      </c>
      <c r="G2" s="440"/>
      <c r="H2" s="440">
        <v>2017</v>
      </c>
      <c r="I2" s="440"/>
      <c r="J2" s="440">
        <v>2018</v>
      </c>
      <c r="K2" s="440"/>
      <c r="L2" s="440">
        <v>2019</v>
      </c>
      <c r="M2" s="440"/>
      <c r="N2" s="440">
        <v>2020</v>
      </c>
      <c r="O2" s="440"/>
      <c r="P2" s="440">
        <v>2021</v>
      </c>
      <c r="Q2" s="440"/>
      <c r="R2" s="440" t="s">
        <v>299</v>
      </c>
      <c r="S2" s="440"/>
    </row>
    <row r="3" spans="1:19" s="221" customFormat="1">
      <c r="B3" s="221" t="s">
        <v>296</v>
      </c>
      <c r="C3" s="221" t="s">
        <v>297</v>
      </c>
      <c r="D3" s="221" t="s">
        <v>296</v>
      </c>
      <c r="E3" s="221" t="s">
        <v>297</v>
      </c>
      <c r="F3" s="221" t="s">
        <v>296</v>
      </c>
      <c r="G3" s="221" t="s">
        <v>297</v>
      </c>
      <c r="H3" s="221" t="s">
        <v>296</v>
      </c>
      <c r="I3" s="221" t="s">
        <v>297</v>
      </c>
      <c r="J3" s="221" t="s">
        <v>296</v>
      </c>
      <c r="K3" s="221" t="s">
        <v>297</v>
      </c>
      <c r="L3" s="221" t="s">
        <v>296</v>
      </c>
      <c r="M3" s="221" t="s">
        <v>297</v>
      </c>
      <c r="N3" s="221" t="s">
        <v>296</v>
      </c>
      <c r="O3" s="221" t="s">
        <v>297</v>
      </c>
      <c r="P3" s="221" t="s">
        <v>296</v>
      </c>
      <c r="Q3" s="221" t="s">
        <v>297</v>
      </c>
    </row>
    <row r="4" spans="1:19">
      <c r="A4" s="237" t="s">
        <v>176</v>
      </c>
      <c r="B4" s="376">
        <v>28.753455180000007</v>
      </c>
      <c r="C4" s="376">
        <v>32239.652529999996</v>
      </c>
      <c r="D4" s="376">
        <v>141.92214861000002</v>
      </c>
      <c r="E4" s="376">
        <v>37764.672610000001</v>
      </c>
      <c r="F4" s="376">
        <v>113.11017074999999</v>
      </c>
      <c r="G4" s="376">
        <v>34242.854829999997</v>
      </c>
      <c r="H4" s="376">
        <v>124.82199150999999</v>
      </c>
      <c r="I4" s="376">
        <v>32726.74784</v>
      </c>
      <c r="J4" s="376">
        <v>124.88592106</v>
      </c>
      <c r="K4" s="376">
        <v>33520.266650000005</v>
      </c>
      <c r="L4" s="376">
        <v>58.354843449999997</v>
      </c>
      <c r="M4" s="376">
        <v>20573.028630000001</v>
      </c>
      <c r="N4" s="376">
        <v>38.369711590000001</v>
      </c>
      <c r="O4" s="376">
        <v>15255.302447000002</v>
      </c>
      <c r="P4" s="376">
        <v>18.816954370000005</v>
      </c>
      <c r="Q4" s="376">
        <v>6781.6680789999991</v>
      </c>
      <c r="R4" s="376">
        <v>518.44648951000011</v>
      </c>
      <c r="S4" s="376">
        <v>124097.02664399998</v>
      </c>
    </row>
    <row r="5" spans="1:19">
      <c r="A5" s="68" t="s">
        <v>177</v>
      </c>
      <c r="B5" s="238">
        <v>602.03410021000013</v>
      </c>
      <c r="C5" s="238">
        <v>154055.12941000008</v>
      </c>
      <c r="D5" s="238">
        <v>444.52578899000014</v>
      </c>
      <c r="E5" s="238">
        <v>148739.71273999999</v>
      </c>
      <c r="F5" s="238">
        <v>446.26276024000009</v>
      </c>
      <c r="G5" s="238">
        <v>105128.34232000004</v>
      </c>
      <c r="H5" s="238">
        <v>563.06696441000031</v>
      </c>
      <c r="I5" s="238">
        <v>159399.23203000004</v>
      </c>
      <c r="J5" s="238">
        <v>620.04407724000021</v>
      </c>
      <c r="K5" s="238">
        <v>211368.56974999997</v>
      </c>
      <c r="L5" s="238">
        <v>427.21891899000002</v>
      </c>
      <c r="M5" s="238">
        <v>427218.91899000003</v>
      </c>
      <c r="N5" s="238">
        <v>423.9794226599999</v>
      </c>
      <c r="O5" s="238">
        <v>175720.48826900002</v>
      </c>
      <c r="P5" s="238">
        <v>248.22417269999997</v>
      </c>
      <c r="Q5" s="238">
        <v>101195.93308599996</v>
      </c>
      <c r="R5" s="238">
        <v>36.215101449999999</v>
      </c>
      <c r="S5" s="238">
        <v>8573.3598060000004</v>
      </c>
    </row>
    <row r="6" spans="1:19">
      <c r="A6" s="68" t="s">
        <v>178</v>
      </c>
      <c r="B6" s="238">
        <v>737.25421289999974</v>
      </c>
      <c r="C6" s="238">
        <v>281544.25595000002</v>
      </c>
      <c r="D6" s="238">
        <v>1131.5016280800012</v>
      </c>
      <c r="E6" s="238">
        <v>383343.00509000022</v>
      </c>
      <c r="F6" s="238">
        <v>1411.420478909999</v>
      </c>
      <c r="G6" s="238">
        <v>907991.93212000048</v>
      </c>
      <c r="H6" s="238">
        <v>1333.6667405200001</v>
      </c>
      <c r="I6" s="238">
        <v>366025.31742999988</v>
      </c>
      <c r="J6" s="238">
        <v>1339.2749341100007</v>
      </c>
      <c r="K6" s="238">
        <v>349880.0691100001</v>
      </c>
      <c r="L6" s="238">
        <v>1353.2551450099998</v>
      </c>
      <c r="M6" s="238">
        <v>401300.81615000003</v>
      </c>
      <c r="N6" s="238">
        <v>986.07219923000014</v>
      </c>
      <c r="O6" s="238">
        <v>290933.28310700011</v>
      </c>
      <c r="P6" s="238">
        <v>1099.1994241899999</v>
      </c>
      <c r="Q6" s="238">
        <v>348046.14872899983</v>
      </c>
      <c r="R6" s="238">
        <v>454.07363623999998</v>
      </c>
      <c r="S6" s="238">
        <v>106528.06150200004</v>
      </c>
    </row>
    <row r="7" spans="1:19">
      <c r="A7" s="68" t="s">
        <v>179</v>
      </c>
      <c r="B7" s="238">
        <v>276.53340130999999</v>
      </c>
      <c r="C7" s="238">
        <v>9696.3566699999992</v>
      </c>
      <c r="D7" s="238">
        <v>79.881299450000014</v>
      </c>
      <c r="E7" s="238">
        <v>11308.623200000007</v>
      </c>
      <c r="F7" s="238">
        <v>181.78052018</v>
      </c>
      <c r="G7" s="238">
        <v>38319.265479999987</v>
      </c>
      <c r="H7" s="238">
        <v>170.60143149999999</v>
      </c>
      <c r="I7" s="238">
        <v>25540.478889999999</v>
      </c>
      <c r="J7" s="238">
        <v>205.24063197000001</v>
      </c>
      <c r="K7" s="238">
        <v>32685.268379999998</v>
      </c>
      <c r="L7" s="238">
        <v>374.95822625000005</v>
      </c>
      <c r="M7" s="238">
        <v>77759.280280000021</v>
      </c>
      <c r="N7" s="238">
        <v>548.31252442000005</v>
      </c>
      <c r="O7" s="238">
        <v>146540.393121</v>
      </c>
      <c r="P7" s="238">
        <v>795.74012650999987</v>
      </c>
      <c r="Q7" s="238">
        <v>217225.17807600001</v>
      </c>
      <c r="R7" s="238">
        <v>142.54063857000003</v>
      </c>
      <c r="S7" s="238">
        <v>28568.966627999998</v>
      </c>
    </row>
    <row r="8" spans="1:19">
      <c r="A8" s="68" t="s">
        <v>180</v>
      </c>
      <c r="B8" s="238">
        <v>11.50653539</v>
      </c>
      <c r="C8" s="238">
        <v>59111.543439999994</v>
      </c>
      <c r="D8" s="238">
        <v>48.025755850000003</v>
      </c>
      <c r="E8" s="238">
        <v>67484.381450000001</v>
      </c>
      <c r="F8" s="238">
        <v>52.096551329999997</v>
      </c>
      <c r="G8" s="238">
        <v>82086.548960000015</v>
      </c>
      <c r="H8" s="238">
        <v>50.123716780000002</v>
      </c>
      <c r="I8" s="238">
        <v>65603.969899999996</v>
      </c>
      <c r="J8" s="238">
        <v>68.42366890000001</v>
      </c>
      <c r="K8" s="238">
        <v>79840.033639999994</v>
      </c>
      <c r="L8" s="238">
        <v>74.799682679999989</v>
      </c>
      <c r="M8" s="238">
        <v>92885.523610000004</v>
      </c>
      <c r="N8" s="238">
        <v>63.088925770000003</v>
      </c>
      <c r="O8" s="238">
        <v>77029.720339000007</v>
      </c>
      <c r="P8" s="238">
        <v>21.39234334</v>
      </c>
      <c r="Q8" s="238">
        <v>13562.588050999997</v>
      </c>
      <c r="R8" s="238">
        <v>0.82093877999999998</v>
      </c>
      <c r="S8" s="238">
        <v>90.708760000000012</v>
      </c>
    </row>
    <row r="9" spans="1:19">
      <c r="A9" s="68" t="s">
        <v>181</v>
      </c>
      <c r="B9" s="238">
        <v>0.77451856000000008</v>
      </c>
      <c r="C9" s="238">
        <v>1307.4827600000001</v>
      </c>
      <c r="D9" s="238">
        <v>2.1546075199999999</v>
      </c>
      <c r="E9" s="238">
        <v>1159.08536</v>
      </c>
      <c r="F9" s="238">
        <v>4.3258334000000005</v>
      </c>
      <c r="G9" s="238">
        <v>2956.3052899999998</v>
      </c>
      <c r="H9" s="238">
        <v>3.5994607200000002</v>
      </c>
      <c r="I9" s="238">
        <v>1898.2397400000002</v>
      </c>
      <c r="J9" s="238">
        <v>5.7769191499999994</v>
      </c>
      <c r="K9" s="238">
        <v>2253.3242099999998</v>
      </c>
      <c r="L9" s="238">
        <v>6.4265767800000013</v>
      </c>
      <c r="M9" s="238">
        <v>2734.0560500000011</v>
      </c>
      <c r="N9" s="238">
        <v>6.0631882299999988</v>
      </c>
      <c r="O9" s="238">
        <v>2587.1284770000002</v>
      </c>
      <c r="P9" s="238">
        <v>7.6535808499999973</v>
      </c>
      <c r="Q9" s="238">
        <v>2440.6793100000004</v>
      </c>
      <c r="R9" s="238">
        <v>6.03244062</v>
      </c>
      <c r="S9" s="238">
        <v>1687.6312029999999</v>
      </c>
    </row>
    <row r="10" spans="1:19">
      <c r="A10" s="68" t="s">
        <v>182</v>
      </c>
      <c r="B10" s="238">
        <v>50.088879369999965</v>
      </c>
      <c r="C10" s="238">
        <v>20386.515279999996</v>
      </c>
      <c r="D10" s="238">
        <v>13.926178459999999</v>
      </c>
      <c r="E10" s="238">
        <v>20121.980470000002</v>
      </c>
      <c r="F10" s="238">
        <v>15.896138309999998</v>
      </c>
      <c r="G10" s="238">
        <v>18379.219270000009</v>
      </c>
      <c r="H10" s="238">
        <v>14.527944849999999</v>
      </c>
      <c r="I10" s="238">
        <v>14067.192359999997</v>
      </c>
      <c r="J10" s="238">
        <v>17.092194720000002</v>
      </c>
      <c r="K10" s="238">
        <v>13598.468830000003</v>
      </c>
      <c r="L10" s="238">
        <v>14.804080819999998</v>
      </c>
      <c r="M10" s="238">
        <v>12119.879160000004</v>
      </c>
      <c r="N10" s="238">
        <v>9.6145665699999974</v>
      </c>
      <c r="O10" s="238">
        <v>7951.5431729999982</v>
      </c>
      <c r="P10" s="238">
        <v>4.7881275199999989</v>
      </c>
      <c r="Q10" s="238">
        <v>1892.0986589999993</v>
      </c>
      <c r="R10" s="238">
        <v>2.7586688500000003</v>
      </c>
      <c r="S10" s="238">
        <v>543.52147500000001</v>
      </c>
    </row>
    <row r="11" spans="1:19">
      <c r="A11" s="68" t="s">
        <v>183</v>
      </c>
      <c r="B11" s="238">
        <v>24.068284619999996</v>
      </c>
      <c r="C11" s="238">
        <v>7418.7717299999986</v>
      </c>
      <c r="D11" s="238">
        <v>30.860559760000005</v>
      </c>
      <c r="E11" s="238">
        <v>14548.450279999997</v>
      </c>
      <c r="F11" s="238">
        <v>40.007303360000016</v>
      </c>
      <c r="G11" s="238">
        <v>10472.276039999997</v>
      </c>
      <c r="H11" s="238">
        <v>46.488984360000003</v>
      </c>
      <c r="I11" s="238">
        <v>11318.392730000005</v>
      </c>
      <c r="J11" s="238">
        <v>50.419448099999997</v>
      </c>
      <c r="K11" s="238">
        <v>10915.406559999999</v>
      </c>
      <c r="L11" s="238">
        <v>41.782557809999993</v>
      </c>
      <c r="M11" s="238">
        <v>11304.873929999996</v>
      </c>
      <c r="N11" s="238">
        <v>46.197601899999988</v>
      </c>
      <c r="O11" s="238">
        <v>15558.396178999996</v>
      </c>
      <c r="P11" s="238">
        <v>44.923904909999997</v>
      </c>
      <c r="Q11" s="238">
        <v>16307.995188000001</v>
      </c>
      <c r="R11" s="238">
        <v>37.838980870000015</v>
      </c>
      <c r="S11" s="238">
        <v>7861.1461360000003</v>
      </c>
    </row>
    <row r="12" spans="1:19">
      <c r="A12" s="68" t="s">
        <v>184</v>
      </c>
      <c r="B12" s="238">
        <v>28.68982115</v>
      </c>
      <c r="C12" s="238">
        <v>1730994.9371700003</v>
      </c>
      <c r="D12" s="238">
        <v>3175.7883199799999</v>
      </c>
      <c r="E12" s="238">
        <v>2101671.4444199996</v>
      </c>
      <c r="F12" s="238">
        <v>3072.17788492</v>
      </c>
      <c r="G12" s="238">
        <v>5316342.2977299988</v>
      </c>
      <c r="H12" s="238">
        <v>3138.11740388</v>
      </c>
      <c r="I12" s="238">
        <v>1960222.6325999999</v>
      </c>
      <c r="J12" s="238">
        <v>4968.7187224999998</v>
      </c>
      <c r="K12" s="238">
        <v>1522464.9528699999</v>
      </c>
      <c r="L12" s="238">
        <v>2748.4561747899997</v>
      </c>
      <c r="M12" s="238">
        <v>1706318.15362</v>
      </c>
      <c r="N12" s="238">
        <v>32.741656060000004</v>
      </c>
      <c r="O12" s="238">
        <v>7628.8705310000014</v>
      </c>
      <c r="P12" s="238">
        <v>343.26263514999994</v>
      </c>
      <c r="Q12" s="238">
        <v>219792.11033799997</v>
      </c>
      <c r="R12" s="238">
        <v>633.62028785999996</v>
      </c>
      <c r="S12" s="238">
        <v>335963.96769600001</v>
      </c>
    </row>
    <row r="13" spans="1:19">
      <c r="A13" s="68" t="s">
        <v>174</v>
      </c>
      <c r="B13" s="238">
        <v>42.455808179999998</v>
      </c>
      <c r="C13" s="238">
        <v>0</v>
      </c>
      <c r="D13" s="238">
        <v>0</v>
      </c>
      <c r="E13" s="238">
        <v>0</v>
      </c>
      <c r="F13" s="238">
        <v>0</v>
      </c>
      <c r="G13" s="238">
        <v>0</v>
      </c>
      <c r="H13" s="238">
        <v>0</v>
      </c>
      <c r="I13" s="238">
        <v>0</v>
      </c>
      <c r="J13" s="238">
        <v>0</v>
      </c>
      <c r="K13" s="238">
        <v>0</v>
      </c>
      <c r="L13" s="238">
        <v>0</v>
      </c>
      <c r="M13" s="238">
        <v>0</v>
      </c>
      <c r="N13" s="238">
        <v>0.12170127</v>
      </c>
      <c r="O13" s="238">
        <v>94.134249999999994</v>
      </c>
      <c r="P13" s="238">
        <v>0.11309856</v>
      </c>
      <c r="Q13" s="238">
        <v>26.452390000000001</v>
      </c>
      <c r="R13" s="238">
        <v>0.24689092000000001</v>
      </c>
      <c r="S13" s="238">
        <v>92.402280000000005</v>
      </c>
    </row>
    <row r="14" spans="1:19">
      <c r="A14" s="68" t="s">
        <v>175</v>
      </c>
      <c r="B14" s="238">
        <v>3779.3728602600004</v>
      </c>
      <c r="C14" s="238">
        <v>69.140860000000004</v>
      </c>
      <c r="D14" s="238">
        <v>7.4831410000000001E-2</v>
      </c>
      <c r="E14" s="238">
        <v>63.36403</v>
      </c>
      <c r="F14" s="238">
        <v>0.14829361999999999</v>
      </c>
      <c r="G14" s="238">
        <v>308.91131000000001</v>
      </c>
      <c r="H14" s="238">
        <v>4.7421190000000002E-2</v>
      </c>
      <c r="I14" s="238">
        <v>100.82004000000001</v>
      </c>
      <c r="J14" s="238">
        <v>0.15139779</v>
      </c>
      <c r="K14" s="238">
        <v>363.45009999999996</v>
      </c>
      <c r="L14" s="238">
        <v>0.68351191999999994</v>
      </c>
      <c r="M14" s="238">
        <v>1197.2658900000001</v>
      </c>
      <c r="N14" s="238">
        <v>0.28748045</v>
      </c>
      <c r="O14" s="238">
        <v>44.702570000000001</v>
      </c>
      <c r="P14" s="238">
        <v>0.20741361999999999</v>
      </c>
      <c r="Q14" s="238">
        <v>44.525523000000007</v>
      </c>
      <c r="R14" s="238">
        <v>8.0088473399999991</v>
      </c>
      <c r="S14" s="238">
        <v>89.246479999999991</v>
      </c>
    </row>
    <row r="15" spans="1:19">
      <c r="A15" s="68" t="s">
        <v>185</v>
      </c>
      <c r="B15" s="238">
        <v>4721.1369754400002</v>
      </c>
      <c r="C15" s="238">
        <v>876.78750999999988</v>
      </c>
      <c r="D15" s="238">
        <v>0.90294031000000019</v>
      </c>
      <c r="E15" s="238">
        <v>475.53558999999996</v>
      </c>
      <c r="F15" s="238">
        <v>11.82589823</v>
      </c>
      <c r="G15" s="238">
        <v>13288.694509999998</v>
      </c>
      <c r="H15" s="238">
        <v>3.6289186799999995</v>
      </c>
      <c r="I15" s="238">
        <v>1309.0435899999998</v>
      </c>
      <c r="J15" s="238">
        <v>41.072864619999997</v>
      </c>
      <c r="K15" s="238">
        <v>23222.851130000003</v>
      </c>
      <c r="L15" s="238">
        <v>3.5225560500000004</v>
      </c>
      <c r="M15" s="238">
        <v>1936.2201800000003</v>
      </c>
      <c r="N15" s="238">
        <v>0.5260261799999999</v>
      </c>
      <c r="O15" s="238">
        <v>272.80676000000005</v>
      </c>
      <c r="P15" s="238">
        <v>0.80887312</v>
      </c>
      <c r="Q15" s="238">
        <v>808.87311999999997</v>
      </c>
      <c r="R15" s="238">
        <v>8.7750467299999997</v>
      </c>
      <c r="S15" s="238">
        <v>258.27653100000003</v>
      </c>
    </row>
    <row r="16" spans="1:19">
      <c r="A16" s="68" t="s">
        <v>186</v>
      </c>
      <c r="B16" s="238">
        <v>35.543795990000014</v>
      </c>
      <c r="C16" s="238">
        <v>185941.15929999994</v>
      </c>
      <c r="D16" s="238">
        <v>448.88200946999996</v>
      </c>
      <c r="E16" s="238">
        <v>267269.65312000003</v>
      </c>
      <c r="F16" s="238">
        <v>384.61099874000001</v>
      </c>
      <c r="G16" s="238">
        <v>206658.15201999998</v>
      </c>
      <c r="H16" s="238">
        <v>541.92500701000006</v>
      </c>
      <c r="I16" s="238">
        <v>284935.57573000004</v>
      </c>
      <c r="J16" s="238">
        <v>322.17155706999995</v>
      </c>
      <c r="K16" s="238">
        <v>175373.80113999997</v>
      </c>
      <c r="L16" s="238">
        <v>479.04488761999994</v>
      </c>
      <c r="M16" s="238">
        <v>263885.96195000003</v>
      </c>
      <c r="N16" s="238">
        <v>603.21179152000002</v>
      </c>
      <c r="O16" s="238">
        <v>447363.46687200002</v>
      </c>
      <c r="P16" s="238">
        <v>455.74040489899994</v>
      </c>
      <c r="Q16" s="238">
        <v>214644.55655899999</v>
      </c>
      <c r="R16" s="238">
        <v>1256.1296442399998</v>
      </c>
      <c r="S16" s="238">
        <v>270859.09751400002</v>
      </c>
    </row>
    <row r="17" spans="1:19">
      <c r="A17" s="68" t="s">
        <v>187</v>
      </c>
      <c r="B17" s="238">
        <v>0.23246083000000001</v>
      </c>
      <c r="C17" s="238">
        <v>60747.135880000002</v>
      </c>
      <c r="D17" s="238">
        <v>178.76393129000002</v>
      </c>
      <c r="E17" s="238">
        <v>109956.01906000001</v>
      </c>
      <c r="F17" s="238">
        <v>305.21742234000004</v>
      </c>
      <c r="G17" s="238">
        <v>194399.17612000002</v>
      </c>
      <c r="H17" s="238">
        <v>390.94404593000002</v>
      </c>
      <c r="I17" s="238">
        <v>266218.71813999995</v>
      </c>
      <c r="J17" s="238">
        <v>317.92724146000006</v>
      </c>
      <c r="K17" s="238">
        <v>206945.60526999997</v>
      </c>
      <c r="L17" s="238">
        <v>439.82263461000008</v>
      </c>
      <c r="M17" s="238">
        <v>247049.47387000002</v>
      </c>
      <c r="N17" s="238">
        <v>63.352269230000005</v>
      </c>
      <c r="O17" s="238">
        <v>45150.525820000003</v>
      </c>
      <c r="P17" s="238">
        <v>21.529783950000002</v>
      </c>
      <c r="Q17" s="238">
        <v>5575.5382340000006</v>
      </c>
      <c r="R17" s="238">
        <v>0.58949167000000002</v>
      </c>
      <c r="S17" s="238">
        <v>151.91147800000002</v>
      </c>
    </row>
    <row r="18" spans="1:19">
      <c r="A18" s="68" t="s">
        <v>188</v>
      </c>
      <c r="B18" s="238">
        <v>388.58704486000005</v>
      </c>
      <c r="C18" s="238">
        <v>5975.6208799999995</v>
      </c>
      <c r="D18" s="238">
        <v>17.37593197</v>
      </c>
      <c r="E18" s="238">
        <v>7961.1660700000002</v>
      </c>
      <c r="F18" s="238">
        <v>13.443934950000001</v>
      </c>
      <c r="G18" s="238">
        <v>6019.4508099999994</v>
      </c>
      <c r="H18" s="238">
        <v>2.0987324300000001</v>
      </c>
      <c r="I18" s="238">
        <v>487.96946000000003</v>
      </c>
      <c r="J18" s="238">
        <v>0.84996040000000017</v>
      </c>
      <c r="K18" s="238">
        <v>412.23410999999999</v>
      </c>
      <c r="L18" s="238">
        <v>0.97032701999999993</v>
      </c>
      <c r="M18" s="238">
        <v>552.33757000000003</v>
      </c>
      <c r="N18" s="238">
        <v>1.6236087599999998</v>
      </c>
      <c r="O18" s="238">
        <v>480.15344799999997</v>
      </c>
      <c r="P18" s="238">
        <v>1.4343291599999999</v>
      </c>
      <c r="Q18" s="238">
        <v>400.66473999999999</v>
      </c>
      <c r="R18" s="238">
        <v>2.4649894699999999</v>
      </c>
      <c r="S18" s="238">
        <v>370.31734999999998</v>
      </c>
    </row>
    <row r="19" spans="1:19">
      <c r="A19" s="68" t="s">
        <v>189</v>
      </c>
      <c r="B19" s="238">
        <v>13.192976920000001</v>
      </c>
      <c r="C19" s="238">
        <v>3317.7882200000008</v>
      </c>
      <c r="D19" s="238">
        <v>5.0327109299999986</v>
      </c>
      <c r="E19" s="238">
        <v>5135.1134199999988</v>
      </c>
      <c r="F19" s="238">
        <v>2.1840077500000001</v>
      </c>
      <c r="G19" s="238">
        <v>859.3727899999999</v>
      </c>
      <c r="H19" s="238">
        <v>2.342005250000001</v>
      </c>
      <c r="I19" s="238">
        <v>697.43673000000001</v>
      </c>
      <c r="J19" s="238">
        <v>2.9158839400000005</v>
      </c>
      <c r="K19" s="238">
        <v>538.46487000000002</v>
      </c>
      <c r="L19" s="238">
        <v>1.2240481400000001</v>
      </c>
      <c r="M19" s="238">
        <v>269.76431999999994</v>
      </c>
      <c r="N19" s="238">
        <v>0.49448668000000007</v>
      </c>
      <c r="O19" s="238">
        <v>127.29806599999999</v>
      </c>
      <c r="P19" s="238">
        <v>0.34733931000000007</v>
      </c>
      <c r="Q19" s="238">
        <v>94.794690000000003</v>
      </c>
      <c r="R19" s="238">
        <v>1.22164753</v>
      </c>
      <c r="S19" s="238">
        <v>453.06680399999999</v>
      </c>
    </row>
    <row r="20" spans="1:19">
      <c r="A20" s="68" t="s">
        <v>190</v>
      </c>
      <c r="B20" s="238">
        <v>1.3195999999999999E-2</v>
      </c>
      <c r="C20" s="238">
        <v>0.64912000000000003</v>
      </c>
      <c r="D20" s="238">
        <v>2.308986E-2</v>
      </c>
      <c r="E20" s="238">
        <v>1.29792</v>
      </c>
      <c r="F20" s="238">
        <v>5.0665900000000002E-3</v>
      </c>
      <c r="G20" s="238">
        <v>0.89029000000000003</v>
      </c>
      <c r="H20" s="238">
        <v>0.17626083000000001</v>
      </c>
      <c r="I20" s="238">
        <v>2.60805</v>
      </c>
      <c r="J20" s="238">
        <v>1.8018340000000001E-2</v>
      </c>
      <c r="K20" s="238">
        <v>5.9885900000000003</v>
      </c>
      <c r="L20" s="238">
        <v>1.8350900000000002E-3</v>
      </c>
      <c r="M20" s="238">
        <v>1.7089400000000001</v>
      </c>
      <c r="N20" s="238">
        <v>0.39735368000000004</v>
      </c>
      <c r="O20" s="238">
        <v>164.48287999999999</v>
      </c>
      <c r="P20" s="238">
        <v>7.9182650000000007E-2</v>
      </c>
      <c r="Q20" s="238">
        <v>30.1434</v>
      </c>
      <c r="R20" s="238">
        <v>14.640047879999999</v>
      </c>
      <c r="S20" s="238">
        <v>447.43799999999999</v>
      </c>
    </row>
    <row r="21" spans="1:19">
      <c r="A21" s="68" t="s">
        <v>191</v>
      </c>
      <c r="B21" s="238">
        <v>0.39351153000000005</v>
      </c>
      <c r="C21" s="238">
        <v>71.978839999999991</v>
      </c>
      <c r="D21" s="238">
        <v>0.21072523999999998</v>
      </c>
      <c r="E21" s="238">
        <v>54.972520000000003</v>
      </c>
      <c r="F21" s="238">
        <v>6.948232E-2</v>
      </c>
      <c r="G21" s="238">
        <v>32.99098</v>
      </c>
      <c r="H21" s="238">
        <v>0.30153975999999999</v>
      </c>
      <c r="I21" s="238">
        <v>117.40456999999999</v>
      </c>
      <c r="J21" s="238">
        <v>0.22028216</v>
      </c>
      <c r="K21" s="238">
        <v>86.645399999999995</v>
      </c>
      <c r="L21" s="238">
        <v>0.48419123999999997</v>
      </c>
      <c r="M21" s="238">
        <v>196.78063</v>
      </c>
      <c r="N21" s="238">
        <v>5.7227599999999997E-2</v>
      </c>
      <c r="O21" s="238">
        <v>18.917999999999999</v>
      </c>
      <c r="P21" s="238">
        <v>5.79365E-3</v>
      </c>
      <c r="Q21" s="238">
        <v>2.9962499999999999</v>
      </c>
      <c r="R21" s="238">
        <v>40.462807589999997</v>
      </c>
      <c r="S21" s="238">
        <v>1593.765842</v>
      </c>
    </row>
    <row r="22" spans="1:19">
      <c r="A22" s="68" t="s">
        <v>192</v>
      </c>
      <c r="B22" s="238">
        <v>0.33009758</v>
      </c>
      <c r="C22" s="238">
        <v>577.18935999999997</v>
      </c>
      <c r="D22" s="238">
        <v>3.6250704799999998</v>
      </c>
      <c r="E22" s="238">
        <v>921.27081000000021</v>
      </c>
      <c r="F22" s="238">
        <v>1.5598438100000001</v>
      </c>
      <c r="G22" s="238">
        <v>623.91699999999992</v>
      </c>
      <c r="H22" s="238">
        <v>3.3987888599999994</v>
      </c>
      <c r="I22" s="238">
        <v>741.08243999999991</v>
      </c>
      <c r="J22" s="238">
        <v>9.3190838399999976</v>
      </c>
      <c r="K22" s="238">
        <v>1563.7636100000002</v>
      </c>
      <c r="L22" s="238">
        <v>12.195435690000002</v>
      </c>
      <c r="M22" s="238">
        <v>2002.4016000000001</v>
      </c>
      <c r="N22" s="238">
        <v>15.9617346</v>
      </c>
      <c r="O22" s="238">
        <v>3166.3068699999999</v>
      </c>
      <c r="P22" s="238">
        <v>4.3796523199999999</v>
      </c>
      <c r="Q22" s="238">
        <v>1538.8616179999999</v>
      </c>
      <c r="R22" s="238">
        <v>0.63615531000000003</v>
      </c>
      <c r="S22" s="238">
        <v>79.669760999999994</v>
      </c>
    </row>
    <row r="23" spans="1:19">
      <c r="A23" s="68" t="s">
        <v>193</v>
      </c>
      <c r="B23" s="238">
        <v>130.81991173999998</v>
      </c>
      <c r="C23" s="238">
        <v>17979.615850000002</v>
      </c>
      <c r="D23" s="238">
        <v>473.50963745000013</v>
      </c>
      <c r="E23" s="238">
        <v>18994.922749999998</v>
      </c>
      <c r="F23" s="238">
        <v>487.54583144999992</v>
      </c>
      <c r="G23" s="238">
        <v>21622.345040000007</v>
      </c>
      <c r="H23" s="238">
        <v>296.59467615000017</v>
      </c>
      <c r="I23" s="238">
        <v>16272.978459999997</v>
      </c>
      <c r="J23" s="238">
        <v>312.33392108999999</v>
      </c>
      <c r="K23" s="238">
        <v>13914.104939999997</v>
      </c>
      <c r="L23" s="238">
        <v>434.26340227000003</v>
      </c>
      <c r="M23" s="238">
        <v>452416.68221</v>
      </c>
      <c r="N23" s="238">
        <v>302.05426954000001</v>
      </c>
      <c r="O23" s="238">
        <v>17536.153227999996</v>
      </c>
      <c r="P23" s="238">
        <v>186.69162763999995</v>
      </c>
      <c r="Q23" s="238">
        <v>14599.681824000001</v>
      </c>
      <c r="R23" s="238">
        <v>90.447459940000016</v>
      </c>
      <c r="S23" s="238">
        <v>4030.4597179999996</v>
      </c>
    </row>
    <row r="24" spans="1:19">
      <c r="A24" s="68" t="s">
        <v>194</v>
      </c>
      <c r="B24" s="238">
        <v>821.43527216000018</v>
      </c>
      <c r="C24" s="238">
        <v>7663.0789000000004</v>
      </c>
      <c r="D24" s="238">
        <v>96.610912560000031</v>
      </c>
      <c r="E24" s="238">
        <v>9520.0283900000013</v>
      </c>
      <c r="F24" s="238">
        <v>184.02561818999999</v>
      </c>
      <c r="G24" s="238">
        <v>20231.890770000002</v>
      </c>
      <c r="H24" s="238">
        <v>124.09341122000001</v>
      </c>
      <c r="I24" s="238">
        <v>12496.320609999999</v>
      </c>
      <c r="J24" s="238">
        <v>119.29323097</v>
      </c>
      <c r="K24" s="238">
        <v>13459.138650000001</v>
      </c>
      <c r="L24" s="238">
        <v>292.45671327999997</v>
      </c>
      <c r="M24" s="238">
        <v>24308.907289999999</v>
      </c>
      <c r="N24" s="238">
        <v>170.21875765999997</v>
      </c>
      <c r="O24" s="238">
        <v>23094.040824000003</v>
      </c>
      <c r="P24" s="238">
        <v>154.91432046</v>
      </c>
      <c r="Q24" s="238">
        <v>19105.652744999999</v>
      </c>
      <c r="R24" s="238">
        <v>114.84872388999999</v>
      </c>
      <c r="S24" s="238">
        <v>10102.631805999999</v>
      </c>
    </row>
    <row r="25" spans="1:19">
      <c r="A25" s="68" t="s">
        <v>195</v>
      </c>
      <c r="B25" s="238">
        <v>55.839882890000005</v>
      </c>
      <c r="C25" s="238">
        <v>4850.7347599999994</v>
      </c>
      <c r="D25" s="238">
        <v>22.883757509999999</v>
      </c>
      <c r="E25" s="238">
        <v>4773.6927799999994</v>
      </c>
      <c r="F25" s="238">
        <v>12.54307711</v>
      </c>
      <c r="G25" s="238">
        <v>2581.5787199999991</v>
      </c>
      <c r="H25" s="238">
        <v>12.17458684</v>
      </c>
      <c r="I25" s="238">
        <v>2246.6672599999997</v>
      </c>
      <c r="J25" s="238">
        <v>12.25716259</v>
      </c>
      <c r="K25" s="238">
        <v>2862.5443599999999</v>
      </c>
      <c r="L25" s="238">
        <v>12.562403060000001</v>
      </c>
      <c r="M25" s="238">
        <v>2903.3142499999999</v>
      </c>
      <c r="N25" s="238">
        <v>0</v>
      </c>
      <c r="O25" s="238">
        <v>0</v>
      </c>
      <c r="P25" s="238">
        <v>0</v>
      </c>
      <c r="Q25" s="238">
        <v>0</v>
      </c>
      <c r="R25" s="238">
        <v>0</v>
      </c>
      <c r="S25" s="238">
        <v>0</v>
      </c>
    </row>
    <row r="26" spans="1:19" s="221" customFormat="1">
      <c r="A26" s="377" t="s">
        <v>27</v>
      </c>
      <c r="B26" s="378">
        <f>SUM(B4:B25)</f>
        <v>11749.05700307</v>
      </c>
      <c r="C26" s="378">
        <f t="shared" ref="C26:S26" si="0">SUM(C4:C25)</f>
        <v>2584825.5244200011</v>
      </c>
      <c r="D26" s="378">
        <f t="shared" si="0"/>
        <v>6316.4818351800013</v>
      </c>
      <c r="E26" s="378">
        <f t="shared" si="0"/>
        <v>3211268.3920799987</v>
      </c>
      <c r="F26" s="378">
        <f t="shared" si="0"/>
        <v>6740.257116499999</v>
      </c>
      <c r="G26" s="378">
        <f t="shared" si="0"/>
        <v>6982546.4124000007</v>
      </c>
      <c r="H26" s="378">
        <f t="shared" si="0"/>
        <v>6822.7400326800016</v>
      </c>
      <c r="I26" s="378">
        <f t="shared" si="0"/>
        <v>3222428.8285999997</v>
      </c>
      <c r="J26" s="378">
        <f t="shared" si="0"/>
        <v>8538.4071220200003</v>
      </c>
      <c r="K26" s="378">
        <f t="shared" si="0"/>
        <v>2695274.9521700004</v>
      </c>
      <c r="L26" s="378">
        <f t="shared" si="0"/>
        <v>6777.2881525699986</v>
      </c>
      <c r="M26" s="378">
        <f t="shared" si="0"/>
        <v>3748935.3491199999</v>
      </c>
      <c r="N26" s="378">
        <f t="shared" si="0"/>
        <v>3312.7465035999999</v>
      </c>
      <c r="O26" s="378">
        <f t="shared" si="0"/>
        <v>1276718.1152310004</v>
      </c>
      <c r="P26" s="378">
        <f t="shared" si="0"/>
        <v>3410.2530888789984</v>
      </c>
      <c r="Q26" s="378">
        <f t="shared" si="0"/>
        <v>1184117.1406090001</v>
      </c>
      <c r="R26" s="378">
        <f t="shared" si="0"/>
        <v>3370.8189352600007</v>
      </c>
      <c r="S26" s="378">
        <f t="shared" si="0"/>
        <v>902442.67341400019</v>
      </c>
    </row>
    <row r="27" spans="1:19">
      <c r="A27" s="379" t="s">
        <v>230</v>
      </c>
    </row>
  </sheetData>
  <mergeCells count="10">
    <mergeCell ref="L2:M2"/>
    <mergeCell ref="N2:O2"/>
    <mergeCell ref="P2:Q2"/>
    <mergeCell ref="R2:S2"/>
    <mergeCell ref="B1:H1"/>
    <mergeCell ref="B2:C2"/>
    <mergeCell ref="D2:E2"/>
    <mergeCell ref="F2:G2"/>
    <mergeCell ref="H2:I2"/>
    <mergeCell ref="J2:K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view="pageBreakPreview" topLeftCell="A40" zoomScaleNormal="100" zoomScaleSheetLayoutView="100" workbookViewId="0">
      <selection activeCell="B36" sqref="A36:XFD36"/>
    </sheetView>
  </sheetViews>
  <sheetFormatPr defaultColWidth="9.109375" defaultRowHeight="15.6"/>
  <cols>
    <col min="1" max="1" width="1.33203125" style="192" customWidth="1"/>
    <col min="2" max="2" width="128.6640625" style="192" bestFit="1" customWidth="1"/>
    <col min="3" max="3" width="9.109375" style="192"/>
    <col min="4" max="16384" width="9.109375" style="69"/>
  </cols>
  <sheetData>
    <row r="2" spans="2:4" ht="17.25" customHeight="1"/>
    <row r="3" spans="2:4" ht="18.75" customHeight="1">
      <c r="B3" s="193" t="s">
        <v>222</v>
      </c>
    </row>
    <row r="4" spans="2:4" ht="18.75" customHeight="1">
      <c r="B4" s="193" t="s">
        <v>223</v>
      </c>
    </row>
    <row r="5" spans="2:4" ht="18.75" customHeight="1">
      <c r="B5" s="194" t="str">
        <f>'Agriculture Performance'!_Toc527451538</f>
        <v>Table 1.1: Contribution of  Sub-sectors to Agricultural GDP (%)</v>
      </c>
    </row>
    <row r="6" spans="2:4" ht="18.75" customHeight="1">
      <c r="B6" s="194" t="str">
        <f>'[4]Agric&amp;subsectors growth rate'!B1:H1</f>
        <v>Table 1.2:  Agriculture and sub-sectors real growth rates  (%)</v>
      </c>
    </row>
    <row r="7" spans="2:4" ht="18.75" customHeight="1">
      <c r="B7" s="193"/>
    </row>
    <row r="8" spans="2:4" ht="23.25" customHeight="1">
      <c r="B8" s="195" t="s">
        <v>224</v>
      </c>
    </row>
    <row r="9" spans="2:4">
      <c r="B9" s="192" t="str">
        <f>Crops_Prod_Area!A1</f>
        <v xml:space="preserve">Table 2.1:  Production of major food crops and crop area cultivated </v>
      </c>
    </row>
    <row r="10" spans="2:4" ht="15.75" customHeight="1">
      <c r="B10" s="192" t="str">
        <f>Crop_Region!A1</f>
        <v>Table 2.2: Crop production by Region, 2008</v>
      </c>
    </row>
    <row r="11" spans="2:4" ht="15.75" customHeight="1">
      <c r="B11" s="192" t="str">
        <f>Crop_Region!A49</f>
        <v>Table 2.3: Crop production by Region, 2009</v>
      </c>
    </row>
    <row r="12" spans="2:4" s="192" customFormat="1" ht="15.75" customHeight="1">
      <c r="B12" s="192" t="str">
        <f>Crop_Region!A96</f>
        <v>Table 2.4: Crop production by Region, 2010</v>
      </c>
      <c r="D12" s="69"/>
    </row>
    <row r="13" spans="2:4" s="192" customFormat="1" ht="15.75" customHeight="1">
      <c r="B13" s="192" t="str">
        <f>Crop_Region!A143</f>
        <v>Table 2.5: Crop production by Region, 2011</v>
      </c>
      <c r="D13" s="69"/>
    </row>
    <row r="14" spans="2:4" s="192" customFormat="1" ht="15.75" customHeight="1">
      <c r="B14" s="192" t="str">
        <f>Crop_Region!A189</f>
        <v>Table 2.6: Crop production by Region, 2012</v>
      </c>
      <c r="D14" s="69"/>
    </row>
    <row r="15" spans="2:4" s="192" customFormat="1" ht="15.75" customHeight="1">
      <c r="B15" s="192" t="str">
        <f>Crop_Region!A235</f>
        <v>Table 2.7: Crop production by Region, 2013</v>
      </c>
      <c r="D15" s="69"/>
    </row>
    <row r="16" spans="2:4" s="192" customFormat="1" ht="15.75" customHeight="1">
      <c r="B16" s="192" t="str">
        <f>Crop_Region!A282</f>
        <v>Table 2.8: Crop production by Region, 2014</v>
      </c>
      <c r="D16" s="69"/>
    </row>
    <row r="17" spans="2:7" s="192" customFormat="1" ht="15.75" customHeight="1">
      <c r="B17" s="192" t="str">
        <f>Crop_Region!A328</f>
        <v>Table 2.9: Crop production by Region, 2015</v>
      </c>
      <c r="D17" s="69"/>
    </row>
    <row r="18" spans="2:7" s="192" customFormat="1" ht="15.75" customHeight="1">
      <c r="B18" s="192" t="str">
        <f>Crop_Region!A374</f>
        <v>Table 2.10: Crop production by Region, 2016</v>
      </c>
      <c r="D18" s="69"/>
    </row>
    <row r="19" spans="2:7" s="192" customFormat="1" ht="15.75" customHeight="1">
      <c r="B19" s="192" t="str">
        <f>Crop_Region!A420</f>
        <v>Table 2.11: Crop production by Region, 2017</v>
      </c>
      <c r="D19" s="69"/>
    </row>
    <row r="20" spans="2:7" s="192" customFormat="1" ht="15.75" customHeight="1">
      <c r="B20" s="192" t="str">
        <f>Crop_Region!A477</f>
        <v>Table 2.12: Crop production by Region, 2018</v>
      </c>
      <c r="D20" s="69"/>
    </row>
    <row r="21" spans="2:7" s="192" customFormat="1" ht="15.75" customHeight="1">
      <c r="B21" s="192" t="str">
        <f>Crop_Region!A526</f>
        <v>Table 2.13: Crop production by Region, 2019</v>
      </c>
      <c r="D21" s="69"/>
    </row>
    <row r="22" spans="2:7" s="192" customFormat="1" ht="15.75" customHeight="1">
      <c r="B22" s="192" t="str">
        <f>Crop_Region!A575</f>
        <v>Table 2.14: Crop production by Region, 2020</v>
      </c>
      <c r="D22" s="69"/>
    </row>
    <row r="23" spans="2:7" s="192" customFormat="1" ht="15.75" customHeight="1">
      <c r="B23" s="192" t="str">
        <f>'[4]Cocoa production'!B1:E1</f>
        <v>Table 2.15:  Cocoa production by season</v>
      </c>
      <c r="D23" s="69"/>
    </row>
    <row r="24" spans="2:7" s="192" customFormat="1" ht="15.75" customHeight="1">
      <c r="B24" s="192" t="s">
        <v>152</v>
      </c>
      <c r="D24" s="69"/>
    </row>
    <row r="25" spans="2:7" s="192" customFormat="1" ht="15.75" customHeight="1">
      <c r="B25" s="390" t="s">
        <v>153</v>
      </c>
      <c r="C25" s="390"/>
      <c r="D25" s="390"/>
      <c r="E25" s="390"/>
      <c r="F25" s="390"/>
      <c r="G25" s="390"/>
    </row>
    <row r="26" spans="2:7" s="192" customFormat="1" ht="15.75" customHeight="1">
      <c r="D26" s="69"/>
    </row>
    <row r="27" spans="2:7" s="192" customFormat="1" ht="15.75" customHeight="1">
      <c r="B27" s="195" t="s">
        <v>225</v>
      </c>
      <c r="D27" s="69"/>
    </row>
    <row r="28" spans="2:7" s="192" customFormat="1" ht="15.75" customHeight="1">
      <c r="B28" s="192" t="str">
        <f>'[4]Livestock '!A1</f>
        <v>Table 3.1: Livestock population ('000) and slaughter per/head ('000)</v>
      </c>
      <c r="D28" s="69"/>
    </row>
    <row r="29" spans="2:7" s="192" customFormat="1" ht="15.75" customHeight="1">
      <c r="D29" s="69"/>
    </row>
    <row r="30" spans="2:7" s="192" customFormat="1" ht="15.75" customHeight="1">
      <c r="B30" s="196" t="s">
        <v>226</v>
      </c>
      <c r="D30" s="69"/>
    </row>
    <row r="31" spans="2:7" s="192" customFormat="1" ht="15.75" customHeight="1">
      <c r="B31" s="130" t="str">
        <f>'Total forest area'!A1</f>
        <v>Table 4.1: Total forest areas by region (Hectares, ha)</v>
      </c>
      <c r="C31" s="130"/>
      <c r="D31" s="130"/>
      <c r="E31" s="130"/>
    </row>
    <row r="32" spans="2:7" s="192" customFormat="1" ht="15.75" customHeight="1">
      <c r="B32" s="391" t="str">
        <f>'Area of forest Reserves'!A1</f>
        <v>Table 4.2: Area of Forest Reserves in the High Forest Zone</v>
      </c>
      <c r="C32" s="391"/>
      <c r="D32" s="391"/>
      <c r="E32" s="68"/>
    </row>
    <row r="33" spans="2:5" s="192" customFormat="1" ht="15.75" customHeight="1">
      <c r="B33" s="392" t="str">
        <f>Timber!A1</f>
        <v>Table 4.3: Export of Timber Products (Wood &amp; Wood Products)</v>
      </c>
      <c r="C33" s="392"/>
      <c r="D33" s="392"/>
      <c r="E33" s="67"/>
    </row>
    <row r="34" spans="2:5" s="192" customFormat="1" ht="15.75" customHeight="1">
      <c r="B34" s="260" t="str">
        <f>Timber!E1</f>
        <v>TABLE 4.4: ESTIMATED VOLUME/VALUE OF LOGS PROCESSED INTO WOOD PRODUCTS FOR EXPORT</v>
      </c>
      <c r="C34" s="260"/>
      <c r="D34" s="260"/>
      <c r="E34" s="67"/>
    </row>
    <row r="35" spans="2:5" s="192" customFormat="1" ht="15.75" customHeight="1">
      <c r="B35" s="260" t="str">
        <f>Timber!I1</f>
        <v>TABLE 4.5: ESTIMATED VOLUME/VALUE OF LOGS PROCESSED INTO WOOD PRODUCTS FOR THE DOMESTIC</v>
      </c>
      <c r="C35" s="260"/>
      <c r="D35" s="260"/>
      <c r="E35" s="67"/>
    </row>
    <row r="37" spans="2:5" ht="16.2">
      <c r="B37" s="196" t="s">
        <v>227</v>
      </c>
    </row>
    <row r="38" spans="2:5">
      <c r="B38" s="192" t="s">
        <v>161</v>
      </c>
    </row>
    <row r="39" spans="2:5">
      <c r="B39" s="192" t="s">
        <v>162</v>
      </c>
    </row>
    <row r="40" spans="2:5">
      <c r="B40" s="192" t="s">
        <v>163</v>
      </c>
    </row>
    <row r="41" spans="2:5">
      <c r="B41" s="192" t="s">
        <v>164</v>
      </c>
    </row>
    <row r="42" spans="2:5">
      <c r="B42" s="192" t="s">
        <v>159</v>
      </c>
    </row>
    <row r="43" spans="2:5">
      <c r="B43" s="192" t="s">
        <v>160</v>
      </c>
    </row>
    <row r="45" spans="2:5" ht="16.2">
      <c r="B45" s="196" t="s">
        <v>229</v>
      </c>
    </row>
  </sheetData>
  <mergeCells count="3">
    <mergeCell ref="B25:G25"/>
    <mergeCell ref="B32:D32"/>
    <mergeCell ref="B33:D33"/>
  </mergeCells>
  <pageMargins left="0.7" right="0.7" top="0.75" bottom="0.75" header="0.3" footer="0.3"/>
  <pageSetup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G22"/>
  <sheetViews>
    <sheetView topLeftCell="A7" workbookViewId="0">
      <selection activeCell="B21" sqref="B21"/>
    </sheetView>
  </sheetViews>
  <sheetFormatPr defaultRowHeight="14.4"/>
  <sheetData>
    <row r="2" spans="1:7">
      <c r="A2" t="str">
        <f>Contents!B4</f>
        <v>1. Economic performance</v>
      </c>
    </row>
    <row r="3" spans="1:7">
      <c r="A3" t="s">
        <v>300</v>
      </c>
    </row>
    <row r="4" spans="1:7">
      <c r="A4" s="380" t="s">
        <v>301</v>
      </c>
    </row>
    <row r="6" spans="1:7">
      <c r="A6" t="str">
        <f>Contents!B8</f>
        <v>2. Crops and cocoa</v>
      </c>
    </row>
    <row r="7" spans="1:7">
      <c r="A7" s="380" t="s">
        <v>302</v>
      </c>
      <c r="G7" s="380"/>
    </row>
    <row r="8" spans="1:7">
      <c r="A8" t="s">
        <v>303</v>
      </c>
    </row>
    <row r="10" spans="1:7">
      <c r="A10" t="str">
        <f>Contents!B27</f>
        <v>3.  Livestock</v>
      </c>
    </row>
    <row r="11" spans="1:7">
      <c r="A11" s="380" t="s">
        <v>302</v>
      </c>
    </row>
    <row r="12" spans="1:7">
      <c r="A12" t="s">
        <v>304</v>
      </c>
    </row>
    <row r="14" spans="1:7">
      <c r="A14" t="str">
        <f>Contents!B30</f>
        <v>4. Forestry and logging</v>
      </c>
    </row>
    <row r="15" spans="1:7">
      <c r="A15" s="380" t="s">
        <v>305</v>
      </c>
    </row>
    <row r="17" spans="1:1">
      <c r="A17" t="str">
        <f>Contents!B37</f>
        <v>5. Fisheries</v>
      </c>
    </row>
    <row r="18" spans="1:1">
      <c r="A18" s="381" t="s">
        <v>107</v>
      </c>
    </row>
    <row r="19" spans="1:1">
      <c r="A19" t="s">
        <v>306</v>
      </c>
    </row>
    <row r="21" spans="1:1">
      <c r="A21" t="str">
        <f>Contents!B45</f>
        <v>6.0 Imports of Agricultural products</v>
      </c>
    </row>
    <row r="22" spans="1:1">
      <c r="A22" t="s">
        <v>307</v>
      </c>
    </row>
  </sheetData>
  <hyperlinks>
    <hyperlink ref="A4" r:id="rId1" display="https://view.officeapps.live.com/op/view.aspx?src=https%3A%2F%2Fwww.statsghana.gov.gh%2Fgssmain%2FfileUpload%2FNational%2520Accounts%2FAnnual_2013_2021_GDP_GSS_web.xlsx&amp;wdOrigin=BROWSELINK"/>
    <hyperlink ref="A11" r:id="rId2" display="https://mofa.gov.gh/site/publications/research-reports/376-agriculture-in-ghana-facts-figures-2018"/>
    <hyperlink ref="A7" r:id="rId3" display="https://mofa.gov.gh/site/publications/research-reports/376-agriculture-in-ghana-facts-figures-2018"/>
    <hyperlink ref="A15" r:id="rId4" display="https://newsite.fcghana.org/category/tidd/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topLeftCell="B1" workbookViewId="0">
      <selection activeCell="B13" sqref="A13:XFD13"/>
    </sheetView>
  </sheetViews>
  <sheetFormatPr defaultRowHeight="14.4"/>
  <cols>
    <col min="2" max="2" width="24" customWidth="1"/>
  </cols>
  <sheetData>
    <row r="1" spans="2:10" ht="15" customHeight="1">
      <c r="B1" s="395" t="s">
        <v>310</v>
      </c>
      <c r="C1" s="395"/>
      <c r="D1" s="395"/>
      <c r="E1" s="395"/>
      <c r="F1" s="395"/>
      <c r="G1" s="395"/>
      <c r="H1" s="395"/>
      <c r="I1" s="395"/>
      <c r="J1" s="395"/>
    </row>
    <row r="2" spans="2:10" ht="16.5" customHeight="1" thickBot="1">
      <c r="B2" s="181"/>
      <c r="C2" s="181"/>
      <c r="D2" s="181"/>
      <c r="E2" s="181"/>
      <c r="F2" s="181"/>
      <c r="G2" s="181"/>
      <c r="H2" s="139"/>
      <c r="I2" s="139"/>
      <c r="J2" s="139"/>
    </row>
    <row r="3" spans="2:10">
      <c r="B3" s="393" t="s">
        <v>0</v>
      </c>
      <c r="C3" s="393" t="s">
        <v>7</v>
      </c>
      <c r="D3" s="393"/>
      <c r="E3" s="393"/>
      <c r="F3" s="393"/>
      <c r="G3" s="393"/>
      <c r="H3" s="393"/>
      <c r="I3" s="393"/>
      <c r="J3" s="393"/>
    </row>
    <row r="4" spans="2:10" ht="15" thickBot="1">
      <c r="B4" s="394"/>
      <c r="C4" s="4">
        <v>2014</v>
      </c>
      <c r="D4" s="4">
        <v>2015</v>
      </c>
      <c r="E4" s="4">
        <v>2016</v>
      </c>
      <c r="F4" s="4">
        <v>2017</v>
      </c>
      <c r="G4" s="4">
        <v>2018</v>
      </c>
      <c r="H4" s="180">
        <v>2019</v>
      </c>
      <c r="I4" s="180">
        <v>2020</v>
      </c>
      <c r="J4" s="180">
        <v>2021</v>
      </c>
    </row>
    <row r="5" spans="2:10">
      <c r="B5" s="1" t="s">
        <v>165</v>
      </c>
      <c r="C5" s="182">
        <v>21.545333584447253</v>
      </c>
      <c r="D5" s="182">
        <v>21.811002514479746</v>
      </c>
      <c r="E5" s="182">
        <v>22.545710758384054</v>
      </c>
      <c r="F5" s="182">
        <v>21.03482303365281</v>
      </c>
      <c r="G5" s="182">
        <v>19.503172872007433</v>
      </c>
      <c r="H5" s="114">
        <v>18.513242042714879</v>
      </c>
      <c r="I5" s="114">
        <v>20.074574304750143</v>
      </c>
      <c r="J5" s="114">
        <v>20.988215344433343</v>
      </c>
    </row>
    <row r="6" spans="2:10">
      <c r="B6" s="97" t="s">
        <v>1</v>
      </c>
      <c r="C6" s="182">
        <v>15.531910297093676</v>
      </c>
      <c r="D6" s="182">
        <v>15.804358181228514</v>
      </c>
      <c r="E6" s="182">
        <v>17.222432406999772</v>
      </c>
      <c r="F6" s="182">
        <v>16.256506947899769</v>
      </c>
      <c r="G6" s="182">
        <v>15.263632192721408</v>
      </c>
      <c r="H6" s="114">
        <v>14.664504425098604</v>
      </c>
      <c r="I6" s="114">
        <v>16.249680074098755</v>
      </c>
      <c r="J6" s="114">
        <v>17.150208276892712</v>
      </c>
    </row>
    <row r="7" spans="2:10">
      <c r="B7" s="97" t="s">
        <v>2</v>
      </c>
      <c r="C7" s="182">
        <v>2.9585047571375425</v>
      </c>
      <c r="D7" s="182">
        <v>2.8437308734564644</v>
      </c>
      <c r="E7" s="182">
        <v>2.4766727434410623</v>
      </c>
      <c r="F7" s="182">
        <v>2.2464022210265755</v>
      </c>
      <c r="G7" s="182">
        <v>1.9843568824328635</v>
      </c>
      <c r="H7" s="114">
        <v>1.736239583509704</v>
      </c>
      <c r="I7" s="114">
        <v>1.8001831888397803</v>
      </c>
      <c r="J7" s="114">
        <v>2.1720425904993341</v>
      </c>
    </row>
    <row r="8" spans="2:10">
      <c r="B8" s="97" t="s">
        <v>3</v>
      </c>
      <c r="C8" s="182">
        <v>2.7136462804434274</v>
      </c>
      <c r="D8" s="182">
        <v>2.5282143603659843</v>
      </c>
      <c r="E8" s="182">
        <v>2.2572203083724975</v>
      </c>
      <c r="F8" s="182">
        <v>2.0407588086453798</v>
      </c>
      <c r="G8" s="182">
        <v>1.842786036690965</v>
      </c>
      <c r="H8" s="114">
        <v>1.6949046430294945</v>
      </c>
      <c r="I8" s="114">
        <v>1.6663097774607172</v>
      </c>
      <c r="J8" s="114">
        <v>1.6421445713084526</v>
      </c>
    </row>
    <row r="9" spans="2:10">
      <c r="B9" s="97" t="s">
        <v>4</v>
      </c>
      <c r="C9" s="182">
        <v>1.9716655487595423</v>
      </c>
      <c r="D9" s="182">
        <v>2.0210287244960798</v>
      </c>
      <c r="E9" s="182">
        <v>1.715486645638252</v>
      </c>
      <c r="F9" s="182">
        <v>1.6317034335635849</v>
      </c>
      <c r="G9" s="182">
        <v>1.4525545352730045</v>
      </c>
      <c r="H9" s="114">
        <v>1.2759715027065195</v>
      </c>
      <c r="I9" s="114">
        <v>1.1939159039208327</v>
      </c>
      <c r="J9" s="114">
        <v>1.1593677581063793</v>
      </c>
    </row>
    <row r="10" spans="2:10" ht="15" thickBot="1">
      <c r="B10" s="98" t="s">
        <v>5</v>
      </c>
      <c r="C10" s="183">
        <v>1.3281114581506086</v>
      </c>
      <c r="D10" s="183">
        <v>1.457401248389163</v>
      </c>
      <c r="E10" s="183">
        <v>1.3505713973735314</v>
      </c>
      <c r="F10" s="183">
        <v>1.1058538435440779</v>
      </c>
      <c r="G10" s="183">
        <v>0.9442001073220565</v>
      </c>
      <c r="H10" s="185">
        <v>0.87786147188026009</v>
      </c>
      <c r="I10" s="185">
        <v>0.96466854926983914</v>
      </c>
      <c r="J10" s="185">
        <v>1.0364947381257994</v>
      </c>
    </row>
    <row r="11" spans="2:10" ht="13.5" customHeight="1">
      <c r="B11" s="18" t="s">
        <v>101</v>
      </c>
      <c r="C11" s="18"/>
      <c r="D11" s="18"/>
      <c r="E11" s="18"/>
      <c r="F11" s="18"/>
      <c r="G11" s="184"/>
    </row>
    <row r="16" spans="2:10">
      <c r="C16" s="99"/>
      <c r="D16" s="99"/>
      <c r="E16" s="99"/>
      <c r="F16" s="99"/>
      <c r="G16" s="99"/>
    </row>
    <row r="17" spans="3:7">
      <c r="C17" s="99"/>
      <c r="D17" s="99"/>
      <c r="E17" s="99"/>
      <c r="F17" s="99"/>
      <c r="G17" s="99"/>
    </row>
    <row r="18" spans="3:7">
      <c r="C18" s="99"/>
      <c r="D18" s="99"/>
      <c r="E18" s="99"/>
      <c r="F18" s="99"/>
      <c r="G18" s="99"/>
    </row>
    <row r="19" spans="3:7">
      <c r="C19" s="99"/>
      <c r="D19" s="99"/>
      <c r="E19" s="99"/>
      <c r="F19" s="99"/>
      <c r="G19" s="99"/>
    </row>
    <row r="20" spans="3:7">
      <c r="C20" s="99"/>
      <c r="D20" s="99"/>
      <c r="E20" s="99"/>
      <c r="F20" s="99"/>
      <c r="G20" s="99"/>
    </row>
    <row r="21" spans="3:7">
      <c r="C21" s="99"/>
      <c r="D21" s="99"/>
      <c r="E21" s="99"/>
      <c r="F21" s="99"/>
      <c r="G21" s="99"/>
    </row>
    <row r="22" spans="3:7">
      <c r="C22" s="99"/>
      <c r="D22" s="99"/>
      <c r="E22" s="99"/>
      <c r="F22" s="99"/>
      <c r="G22" s="99"/>
    </row>
    <row r="24" spans="3:7">
      <c r="C24" s="99"/>
      <c r="D24" s="99"/>
      <c r="E24" s="99"/>
      <c r="F24" s="99"/>
      <c r="G24" s="99"/>
    </row>
    <row r="25" spans="3:7">
      <c r="C25" s="99"/>
      <c r="D25" s="99"/>
      <c r="E25" s="99"/>
      <c r="F25" s="99"/>
      <c r="G25" s="99"/>
    </row>
    <row r="26" spans="3:7">
      <c r="C26" s="99"/>
      <c r="D26" s="99"/>
      <c r="E26" s="99"/>
      <c r="F26" s="99"/>
      <c r="G26" s="99"/>
    </row>
    <row r="27" spans="3:7">
      <c r="C27" s="99"/>
      <c r="D27" s="99"/>
      <c r="E27" s="99"/>
      <c r="F27" s="99"/>
      <c r="G27" s="99"/>
    </row>
    <row r="28" spans="3:7">
      <c r="C28" s="99"/>
      <c r="D28" s="99"/>
      <c r="E28" s="99"/>
      <c r="F28" s="99"/>
      <c r="G28" s="99"/>
    </row>
    <row r="29" spans="3:7">
      <c r="C29" s="99"/>
      <c r="D29" s="99"/>
      <c r="E29" s="99"/>
      <c r="F29" s="99"/>
      <c r="G29" s="99"/>
    </row>
    <row r="30" spans="3:7">
      <c r="C30" s="99"/>
      <c r="D30" s="99"/>
      <c r="E30" s="99"/>
      <c r="F30" s="99"/>
      <c r="G30" s="99"/>
    </row>
  </sheetData>
  <mergeCells count="3">
    <mergeCell ref="B3:B4"/>
    <mergeCell ref="C3:J3"/>
    <mergeCell ref="B1:J1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workbookViewId="0">
      <selection activeCell="J6" sqref="J6"/>
    </sheetView>
  </sheetViews>
  <sheetFormatPr defaultRowHeight="14.4"/>
  <cols>
    <col min="2" max="5" width="9" bestFit="1" customWidth="1"/>
    <col min="6" max="6" width="9.33203125" bestFit="1" customWidth="1"/>
    <col min="7" max="7" width="9" bestFit="1" customWidth="1"/>
    <col min="8" max="8" width="10.33203125" customWidth="1"/>
  </cols>
  <sheetData>
    <row r="1" spans="2:11" ht="44.25" customHeight="1" thickBot="1">
      <c r="B1" s="398" t="s">
        <v>166</v>
      </c>
      <c r="C1" s="398"/>
      <c r="D1" s="398"/>
      <c r="E1" s="398"/>
      <c r="F1" s="398"/>
      <c r="G1" s="398"/>
      <c r="H1" s="398"/>
    </row>
    <row r="2" spans="2:11" ht="36.75" customHeight="1" thickBot="1">
      <c r="B2" s="399" t="s">
        <v>0</v>
      </c>
      <c r="C2" s="399"/>
      <c r="D2" s="399"/>
      <c r="E2" s="399"/>
      <c r="F2" s="399"/>
      <c r="G2" s="399"/>
      <c r="H2" s="396" t="s">
        <v>167</v>
      </c>
    </row>
    <row r="3" spans="2:11" ht="28.2" thickBot="1">
      <c r="B3" s="3" t="s">
        <v>7</v>
      </c>
      <c r="C3" s="180" t="s">
        <v>8</v>
      </c>
      <c r="D3" s="180" t="s">
        <v>10</v>
      </c>
      <c r="E3" s="180" t="s">
        <v>9</v>
      </c>
      <c r="F3" s="180" t="s">
        <v>12</v>
      </c>
      <c r="G3" s="180" t="s">
        <v>11</v>
      </c>
      <c r="H3" s="397"/>
    </row>
    <row r="4" spans="2:11">
      <c r="B4" s="2">
        <v>2014</v>
      </c>
      <c r="C4" s="186">
        <v>2.7754088418640022</v>
      </c>
      <c r="D4" s="187">
        <v>4.2954769940122928</v>
      </c>
      <c r="E4" s="186">
        <v>5.0959787103048937</v>
      </c>
      <c r="F4" s="186">
        <v>-1.539879206850403</v>
      </c>
      <c r="G4" s="186">
        <v>-23.296684139984634</v>
      </c>
      <c r="H4" s="188">
        <v>0.90046722388572586</v>
      </c>
    </row>
    <row r="5" spans="2:11">
      <c r="B5" s="2">
        <v>2015</v>
      </c>
      <c r="C5" s="186">
        <v>1.6811287975100786</v>
      </c>
      <c r="D5" s="187">
        <v>-7.9584406595454844</v>
      </c>
      <c r="E5" s="186">
        <v>5.2491990885622952</v>
      </c>
      <c r="F5" s="186">
        <v>-3.9196588255659415</v>
      </c>
      <c r="G5" s="186">
        <v>8.5304411422361568</v>
      </c>
      <c r="H5" s="188">
        <v>2.0572498253455196</v>
      </c>
    </row>
    <row r="6" spans="2:11">
      <c r="B6" s="2">
        <v>2016</v>
      </c>
      <c r="C6" s="186">
        <v>2.234246112499938</v>
      </c>
      <c r="D6" s="187">
        <v>-7.0163730077284381</v>
      </c>
      <c r="E6" s="186">
        <v>5.3562821386104353</v>
      </c>
      <c r="F6" s="186">
        <v>2.8607487735216708</v>
      </c>
      <c r="G6" s="186">
        <v>3.0986908769580213</v>
      </c>
      <c r="H6" s="188">
        <v>2.7330341971099736</v>
      </c>
    </row>
    <row r="7" spans="2:11">
      <c r="B7" s="2">
        <v>2017</v>
      </c>
      <c r="C7" s="186">
        <v>7.1708649477066677</v>
      </c>
      <c r="D7" s="187">
        <v>9.1852474802453621</v>
      </c>
      <c r="E7" s="186">
        <v>5.6670673982285091</v>
      </c>
      <c r="F7" s="186">
        <v>3.3853223357310114</v>
      </c>
      <c r="G7" s="186">
        <v>-1.3535764737596101</v>
      </c>
      <c r="H7" s="188">
        <v>6.2138393747093623</v>
      </c>
    </row>
    <row r="8" spans="2:11">
      <c r="B8" s="2">
        <v>2018</v>
      </c>
      <c r="C8" s="186">
        <v>5.8477484600618856</v>
      </c>
      <c r="D8" s="187">
        <v>3.7217675111154813</v>
      </c>
      <c r="E8" s="186">
        <v>5.3757109266918679</v>
      </c>
      <c r="F8" s="186">
        <v>2.3510965427524955</v>
      </c>
      <c r="G8" s="186">
        <v>-6.7738100893339421</v>
      </c>
      <c r="H8" s="188">
        <v>4.8757241097637127</v>
      </c>
    </row>
    <row r="9" spans="2:11">
      <c r="B9" s="2">
        <v>2019</v>
      </c>
      <c r="C9" s="186">
        <v>5.2954003911417136</v>
      </c>
      <c r="D9" s="187">
        <v>5.434608244918504</v>
      </c>
      <c r="E9" s="186">
        <v>5.4186102278662052</v>
      </c>
      <c r="F9" s="186">
        <v>-1.7422324036569514</v>
      </c>
      <c r="G9" s="186">
        <v>1.6803423744985224</v>
      </c>
      <c r="H9" s="188">
        <v>4.6551083036134644</v>
      </c>
    </row>
    <row r="10" spans="2:11">
      <c r="B10" s="2">
        <v>2020</v>
      </c>
      <c r="C10" s="186">
        <v>8.6383787276633317</v>
      </c>
      <c r="D10" s="187">
        <v>1.4073597481368161</v>
      </c>
      <c r="E10" s="186">
        <v>5.4479725253369971</v>
      </c>
      <c r="F10" s="186">
        <v>-9.3958407146454306</v>
      </c>
      <c r="G10" s="186">
        <v>14.102189711618873</v>
      </c>
      <c r="H10" s="188">
        <v>7.2837108720360977</v>
      </c>
    </row>
    <row r="11" spans="2:11" ht="15" thickBot="1">
      <c r="B11" s="3">
        <v>2021</v>
      </c>
      <c r="C11" s="189">
        <v>8.8782149975014555</v>
      </c>
      <c r="D11" s="190">
        <v>10.385610447209558</v>
      </c>
      <c r="E11" s="189">
        <v>5.4766051868526677</v>
      </c>
      <c r="F11" s="189">
        <v>4.6773718919829843</v>
      </c>
      <c r="G11" s="189">
        <v>13.43623848028097</v>
      </c>
      <c r="H11" s="191">
        <v>8.4190267028391617</v>
      </c>
    </row>
    <row r="12" spans="2:11">
      <c r="K12" t="s">
        <v>6</v>
      </c>
    </row>
    <row r="13" spans="2:11" ht="12" customHeight="1">
      <c r="B13" s="19" t="s">
        <v>101</v>
      </c>
      <c r="C13" s="19"/>
      <c r="D13" s="19"/>
      <c r="E13" s="19"/>
      <c r="F13" s="19"/>
      <c r="G13" s="19"/>
      <c r="H13" s="19"/>
    </row>
    <row r="15" spans="2:11">
      <c r="B15" s="99"/>
      <c r="C15" s="99"/>
      <c r="D15" s="99"/>
      <c r="E15" s="99"/>
      <c r="F15" s="99"/>
      <c r="G15" s="99"/>
    </row>
    <row r="16" spans="2:11">
      <c r="B16" s="99"/>
      <c r="C16" s="99"/>
      <c r="D16" s="99"/>
      <c r="E16" s="99"/>
      <c r="F16" s="99"/>
      <c r="G16" s="99"/>
    </row>
    <row r="17" spans="2:7">
      <c r="B17" s="99"/>
      <c r="C17" s="99"/>
      <c r="D17" s="99"/>
      <c r="E17" s="99"/>
      <c r="F17" s="99"/>
      <c r="G17" s="99"/>
    </row>
    <row r="18" spans="2:7">
      <c r="B18" s="99"/>
      <c r="C18" s="99"/>
      <c r="D18" s="99"/>
      <c r="E18" s="99"/>
      <c r="F18" s="99"/>
      <c r="G18" s="99"/>
    </row>
    <row r="19" spans="2:7">
      <c r="B19" s="99"/>
      <c r="C19" s="99"/>
      <c r="D19" s="99"/>
      <c r="E19" s="99"/>
      <c r="F19" s="99"/>
      <c r="G19" s="99"/>
    </row>
  </sheetData>
  <mergeCells count="3">
    <mergeCell ref="H2:H3"/>
    <mergeCell ref="B1:H1"/>
    <mergeCell ref="B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19" sqref="N19"/>
    </sheetView>
  </sheetViews>
  <sheetFormatPr defaultRowHeight="14.4"/>
  <cols>
    <col min="2" max="2" width="9.33203125" bestFit="1" customWidth="1"/>
    <col min="3" max="6" width="10" bestFit="1" customWidth="1"/>
    <col min="7" max="9" width="10" customWidth="1"/>
  </cols>
  <sheetData>
    <row r="1" spans="1:17" ht="30" customHeight="1" thickBot="1">
      <c r="A1" s="405" t="s">
        <v>277</v>
      </c>
      <c r="B1" s="405"/>
      <c r="C1" s="405"/>
      <c r="D1" s="405"/>
      <c r="E1" s="405"/>
      <c r="F1" s="405"/>
      <c r="G1" s="405"/>
      <c r="H1" s="405"/>
      <c r="I1" s="405"/>
      <c r="J1" s="406"/>
      <c r="K1" s="406"/>
      <c r="L1" s="406"/>
      <c r="M1" s="406"/>
      <c r="N1" s="406"/>
    </row>
    <row r="2" spans="1:17" s="292" customFormat="1" ht="15" customHeight="1" thickBot="1">
      <c r="A2" s="402" t="s">
        <v>13</v>
      </c>
      <c r="B2" s="403"/>
      <c r="C2" s="403"/>
      <c r="D2" s="403"/>
      <c r="E2" s="403"/>
      <c r="F2" s="403"/>
      <c r="G2" s="403"/>
      <c r="H2" s="403"/>
      <c r="I2" s="404"/>
      <c r="J2" s="400" t="s">
        <v>14</v>
      </c>
      <c r="K2" s="400"/>
      <c r="L2" s="400"/>
      <c r="M2" s="400"/>
      <c r="N2" s="400"/>
      <c r="O2" s="400"/>
      <c r="P2" s="400"/>
      <c r="Q2" s="401"/>
    </row>
    <row r="3" spans="1:17">
      <c r="A3" s="303" t="s">
        <v>15</v>
      </c>
      <c r="B3" s="293">
        <v>2014</v>
      </c>
      <c r="C3" s="294">
        <v>2015</v>
      </c>
      <c r="D3" s="294">
        <v>2016</v>
      </c>
      <c r="E3" s="294">
        <v>2017</v>
      </c>
      <c r="F3" s="294">
        <v>2018</v>
      </c>
      <c r="G3" s="294">
        <v>2019</v>
      </c>
      <c r="H3" s="294">
        <v>2020</v>
      </c>
      <c r="I3" s="304">
        <v>2021</v>
      </c>
      <c r="J3" s="70">
        <v>2014</v>
      </c>
      <c r="K3" s="70">
        <v>2015</v>
      </c>
      <c r="L3" s="70">
        <v>2016</v>
      </c>
      <c r="M3" s="70">
        <v>2017</v>
      </c>
      <c r="N3" s="70">
        <v>2018</v>
      </c>
      <c r="O3" s="295">
        <v>2019</v>
      </c>
      <c r="P3" s="295">
        <v>2020</v>
      </c>
      <c r="Q3" s="296">
        <v>2021</v>
      </c>
    </row>
    <row r="4" spans="1:17">
      <c r="A4" s="305" t="s">
        <v>16</v>
      </c>
      <c r="B4" s="302">
        <v>1769</v>
      </c>
      <c r="C4" s="299">
        <v>1691.64</v>
      </c>
      <c r="D4" s="299">
        <v>1721.91</v>
      </c>
      <c r="E4" s="299">
        <v>2011.18</v>
      </c>
      <c r="F4" s="299">
        <v>2306.38</v>
      </c>
      <c r="G4" s="306">
        <v>2911</v>
      </c>
      <c r="H4" s="307">
        <v>3071</v>
      </c>
      <c r="I4" s="308">
        <v>3203</v>
      </c>
      <c r="J4" s="299">
        <v>1025</v>
      </c>
      <c r="K4" s="299">
        <v>880.25</v>
      </c>
      <c r="L4" s="299">
        <v>865.28</v>
      </c>
      <c r="M4" s="299">
        <v>984.51</v>
      </c>
      <c r="N4" s="299">
        <v>1020.52</v>
      </c>
      <c r="O4" s="73">
        <v>1150</v>
      </c>
      <c r="P4" s="246">
        <v>1189</v>
      </c>
      <c r="Q4" s="297">
        <v>1266</v>
      </c>
    </row>
    <row r="5" spans="1:17" ht="26.4">
      <c r="A5" s="305" t="s">
        <v>18</v>
      </c>
      <c r="B5" s="302">
        <v>604</v>
      </c>
      <c r="C5" s="299">
        <v>641.49</v>
      </c>
      <c r="D5" s="299">
        <v>687.68</v>
      </c>
      <c r="E5" s="299">
        <v>722.08</v>
      </c>
      <c r="F5" s="299">
        <v>769.4</v>
      </c>
      <c r="G5" s="72">
        <v>925</v>
      </c>
      <c r="H5" s="72">
        <v>973</v>
      </c>
      <c r="I5" s="248">
        <v>1143</v>
      </c>
      <c r="J5" s="299">
        <v>224</v>
      </c>
      <c r="K5" s="299">
        <v>233.27</v>
      </c>
      <c r="L5" s="299">
        <v>235.85</v>
      </c>
      <c r="M5" s="299">
        <v>240.7</v>
      </c>
      <c r="N5" s="299">
        <v>259.70999999999998</v>
      </c>
      <c r="O5" s="74">
        <v>282</v>
      </c>
      <c r="P5" s="247">
        <v>291</v>
      </c>
      <c r="Q5" s="298">
        <v>357</v>
      </c>
    </row>
    <row r="6" spans="1:17">
      <c r="A6" s="305" t="s">
        <v>17</v>
      </c>
      <c r="B6" s="302">
        <v>155</v>
      </c>
      <c r="C6" s="299">
        <v>157.37</v>
      </c>
      <c r="D6" s="299">
        <v>159.02000000000001</v>
      </c>
      <c r="E6" s="299">
        <v>163.47999999999999</v>
      </c>
      <c r="F6" s="299">
        <v>181.56</v>
      </c>
      <c r="G6" s="299">
        <v>230</v>
      </c>
      <c r="H6" s="299">
        <v>236</v>
      </c>
      <c r="I6" s="309">
        <v>188</v>
      </c>
      <c r="J6" s="299">
        <v>162</v>
      </c>
      <c r="K6" s="299">
        <v>162.24</v>
      </c>
      <c r="L6" s="299">
        <v>136.91999999999999</v>
      </c>
      <c r="M6" s="299">
        <v>155.66</v>
      </c>
      <c r="N6" s="299">
        <v>141.63999999999999</v>
      </c>
      <c r="O6" s="74">
        <v>148</v>
      </c>
      <c r="P6" s="247">
        <v>139</v>
      </c>
      <c r="Q6" s="298">
        <v>125</v>
      </c>
    </row>
    <row r="7" spans="1:17">
      <c r="A7" s="305" t="s">
        <v>19</v>
      </c>
      <c r="B7" s="302">
        <v>259</v>
      </c>
      <c r="C7" s="299">
        <v>263</v>
      </c>
      <c r="D7" s="299">
        <v>229.61</v>
      </c>
      <c r="E7" s="299">
        <v>277.54000000000002</v>
      </c>
      <c r="F7" s="299">
        <v>316.24</v>
      </c>
      <c r="G7" s="72">
        <v>347</v>
      </c>
      <c r="H7" s="300">
        <v>356</v>
      </c>
      <c r="I7" s="310">
        <v>324</v>
      </c>
      <c r="J7" s="299">
        <v>227</v>
      </c>
      <c r="K7" s="299">
        <v>228.39</v>
      </c>
      <c r="L7" s="299">
        <v>201.16</v>
      </c>
      <c r="M7" s="299">
        <v>223.51</v>
      </c>
      <c r="N7" s="299">
        <v>228.14</v>
      </c>
      <c r="O7" s="74">
        <v>226</v>
      </c>
      <c r="P7" s="247">
        <v>227</v>
      </c>
      <c r="Q7" s="298">
        <v>192</v>
      </c>
    </row>
    <row r="8" spans="1:17">
      <c r="A8" s="305" t="s">
        <v>20</v>
      </c>
      <c r="B8" s="302">
        <v>16524</v>
      </c>
      <c r="C8" s="299">
        <v>17212.759999999998</v>
      </c>
      <c r="D8" s="299">
        <v>17798.22</v>
      </c>
      <c r="E8" s="299">
        <v>19008.73</v>
      </c>
      <c r="F8" s="299">
        <v>20845.96</v>
      </c>
      <c r="G8" s="73">
        <v>22750</v>
      </c>
      <c r="H8" s="301">
        <v>24368</v>
      </c>
      <c r="I8" s="310">
        <v>24997</v>
      </c>
      <c r="J8" s="299">
        <v>889</v>
      </c>
      <c r="K8" s="299">
        <v>916.54</v>
      </c>
      <c r="L8" s="299">
        <v>879.1</v>
      </c>
      <c r="M8" s="299">
        <v>916.84</v>
      </c>
      <c r="N8" s="299">
        <v>977.34</v>
      </c>
      <c r="O8" s="73">
        <v>1021</v>
      </c>
      <c r="P8" s="246">
        <v>1061</v>
      </c>
      <c r="Q8" s="297">
        <v>1051</v>
      </c>
    </row>
    <row r="9" spans="1:17">
      <c r="A9" s="305" t="s">
        <v>23</v>
      </c>
      <c r="B9" s="302">
        <v>7119</v>
      </c>
      <c r="C9" s="299">
        <v>7296.12</v>
      </c>
      <c r="D9" s="299">
        <v>7440.35</v>
      </c>
      <c r="E9" s="299">
        <v>7856.9</v>
      </c>
      <c r="F9" s="299">
        <v>7788.87</v>
      </c>
      <c r="G9" s="74">
        <v>8754</v>
      </c>
      <c r="H9" s="300">
        <v>8946</v>
      </c>
      <c r="I9" s="310">
        <v>10278</v>
      </c>
      <c r="J9" s="299">
        <v>428</v>
      </c>
      <c r="K9" s="299">
        <v>430.2</v>
      </c>
      <c r="L9" s="299">
        <v>427.22</v>
      </c>
      <c r="M9" s="299">
        <v>470.33</v>
      </c>
      <c r="N9" s="299">
        <v>469.69</v>
      </c>
      <c r="O9" s="74">
        <v>500</v>
      </c>
      <c r="P9" s="247">
        <v>505</v>
      </c>
      <c r="Q9" s="298">
        <v>551</v>
      </c>
    </row>
    <row r="10" spans="1:17">
      <c r="A10" s="305" t="s">
        <v>21</v>
      </c>
      <c r="B10" s="302">
        <v>1299</v>
      </c>
      <c r="C10" s="299">
        <v>1301.19</v>
      </c>
      <c r="D10" s="299">
        <v>1343.73</v>
      </c>
      <c r="E10" s="299">
        <v>1387.29</v>
      </c>
      <c r="F10" s="299">
        <v>1460.94</v>
      </c>
      <c r="G10" s="74">
        <v>5479</v>
      </c>
      <c r="H10" s="301">
        <v>1596</v>
      </c>
      <c r="I10" s="310">
        <v>1650</v>
      </c>
      <c r="J10" s="299">
        <v>200</v>
      </c>
      <c r="K10" s="299">
        <v>200.49</v>
      </c>
      <c r="L10" s="299">
        <v>205.86</v>
      </c>
      <c r="M10" s="299">
        <v>204.24</v>
      </c>
      <c r="N10" s="299">
        <v>203.23</v>
      </c>
      <c r="O10" s="74">
        <v>214</v>
      </c>
      <c r="P10" s="247">
        <v>213</v>
      </c>
      <c r="Q10" s="298">
        <v>219</v>
      </c>
    </row>
    <row r="11" spans="1:17">
      <c r="A11" s="305" t="s">
        <v>22</v>
      </c>
      <c r="B11" s="302">
        <v>3828</v>
      </c>
      <c r="C11" s="299">
        <v>3952.44</v>
      </c>
      <c r="D11" s="299">
        <v>4000.42</v>
      </c>
      <c r="E11" s="299">
        <v>4278.83</v>
      </c>
      <c r="F11" s="299">
        <v>4688.28</v>
      </c>
      <c r="G11" s="74">
        <v>5479</v>
      </c>
      <c r="H11" s="300">
        <v>5811</v>
      </c>
      <c r="I11" s="310">
        <v>6177</v>
      </c>
      <c r="J11" s="299">
        <v>357</v>
      </c>
      <c r="K11" s="299">
        <v>362.61</v>
      </c>
      <c r="L11" s="299">
        <v>358.2</v>
      </c>
      <c r="M11" s="299">
        <v>363.4</v>
      </c>
      <c r="N11" s="299">
        <v>387.23</v>
      </c>
      <c r="O11" s="74">
        <v>409</v>
      </c>
      <c r="P11" s="247">
        <v>428</v>
      </c>
      <c r="Q11" s="298">
        <v>448</v>
      </c>
    </row>
    <row r="12" spans="1:17" ht="26.4">
      <c r="A12" s="305" t="s">
        <v>24</v>
      </c>
      <c r="B12" s="302">
        <v>427</v>
      </c>
      <c r="C12" s="299">
        <v>417.2</v>
      </c>
      <c r="D12" s="299">
        <v>425.83</v>
      </c>
      <c r="E12" s="299">
        <v>438</v>
      </c>
      <c r="F12" s="299">
        <v>521.03</v>
      </c>
      <c r="G12" s="74">
        <v>563</v>
      </c>
      <c r="H12" s="301">
        <v>565</v>
      </c>
      <c r="I12" s="309">
        <v>502</v>
      </c>
      <c r="J12" s="299">
        <v>335</v>
      </c>
      <c r="K12" s="299">
        <v>336</v>
      </c>
      <c r="L12" s="299">
        <v>327</v>
      </c>
      <c r="M12" s="299">
        <v>316.31</v>
      </c>
      <c r="N12" s="299">
        <v>319.68</v>
      </c>
      <c r="O12" s="74">
        <v>337</v>
      </c>
      <c r="P12" s="247">
        <v>337</v>
      </c>
      <c r="Q12" s="298">
        <v>273</v>
      </c>
    </row>
    <row r="13" spans="1:17">
      <c r="A13" s="305" t="s">
        <v>25</v>
      </c>
      <c r="B13" s="302">
        <v>201</v>
      </c>
      <c r="C13" s="299">
        <v>203.32</v>
      </c>
      <c r="D13" s="299">
        <v>206.38</v>
      </c>
      <c r="E13" s="299">
        <v>211.47</v>
      </c>
      <c r="F13" s="299">
        <v>237.04</v>
      </c>
      <c r="G13" s="245">
        <v>254</v>
      </c>
      <c r="H13" s="300">
        <v>257</v>
      </c>
      <c r="I13" s="310">
        <v>300</v>
      </c>
      <c r="J13" s="299">
        <v>166</v>
      </c>
      <c r="K13" s="299">
        <v>163</v>
      </c>
      <c r="L13" s="299">
        <v>147</v>
      </c>
      <c r="M13" s="299">
        <v>153.91</v>
      </c>
      <c r="N13" s="299">
        <v>156.79</v>
      </c>
      <c r="O13" s="247">
        <v>169</v>
      </c>
      <c r="P13" s="247">
        <v>169</v>
      </c>
      <c r="Q13" s="298">
        <v>180</v>
      </c>
    </row>
    <row r="14" spans="1:17" ht="15" thickBot="1">
      <c r="A14" s="305" t="s">
        <v>26</v>
      </c>
      <c r="B14" s="302">
        <v>141</v>
      </c>
      <c r="C14" s="299">
        <v>142.36000000000001</v>
      </c>
      <c r="D14" s="299">
        <v>143.22</v>
      </c>
      <c r="E14" s="299">
        <v>170.49</v>
      </c>
      <c r="F14" s="299">
        <v>176.67</v>
      </c>
      <c r="G14" s="74">
        <v>193</v>
      </c>
      <c r="H14" s="301">
        <v>209</v>
      </c>
      <c r="I14" s="311">
        <v>218</v>
      </c>
      <c r="J14" s="299">
        <v>87</v>
      </c>
      <c r="K14" s="299">
        <v>86</v>
      </c>
      <c r="L14" s="299">
        <v>87</v>
      </c>
      <c r="M14" s="299">
        <v>102.6</v>
      </c>
      <c r="N14" s="299">
        <v>102.98</v>
      </c>
      <c r="O14" s="74">
        <v>112</v>
      </c>
      <c r="P14" s="247">
        <v>116</v>
      </c>
      <c r="Q14" s="298">
        <v>126</v>
      </c>
    </row>
    <row r="15" spans="1:17" ht="15" thickBot="1">
      <c r="A15" s="312" t="s">
        <v>27</v>
      </c>
      <c r="B15" s="313">
        <f>SUM(B4:B14)</f>
        <v>32326</v>
      </c>
      <c r="C15" s="313">
        <f t="shared" ref="C15:I15" si="0">SUM(C4:C14)</f>
        <v>33278.889999999992</v>
      </c>
      <c r="D15" s="313">
        <f t="shared" si="0"/>
        <v>34156.370000000003</v>
      </c>
      <c r="E15" s="313">
        <f t="shared" si="0"/>
        <v>36525.99</v>
      </c>
      <c r="F15" s="313">
        <f t="shared" si="0"/>
        <v>39292.369999999995</v>
      </c>
      <c r="G15" s="313">
        <f t="shared" si="0"/>
        <v>47885</v>
      </c>
      <c r="H15" s="314">
        <f t="shared" si="0"/>
        <v>46388</v>
      </c>
      <c r="I15" s="315">
        <f t="shared" si="0"/>
        <v>48980</v>
      </c>
      <c r="J15" s="100">
        <f>SUM(J4:J14)</f>
        <v>4100</v>
      </c>
      <c r="K15" s="100">
        <f t="shared" ref="K15:Q15" si="1">SUM(K4:K14)</f>
        <v>3998.9900000000002</v>
      </c>
      <c r="L15" s="100">
        <f t="shared" si="1"/>
        <v>3870.5899999999997</v>
      </c>
      <c r="M15" s="100">
        <f t="shared" si="1"/>
        <v>4132.01</v>
      </c>
      <c r="N15" s="100">
        <f t="shared" si="1"/>
        <v>4266.95</v>
      </c>
      <c r="O15" s="100">
        <f t="shared" si="1"/>
        <v>4568</v>
      </c>
      <c r="P15" s="100">
        <f t="shared" si="1"/>
        <v>4675</v>
      </c>
      <c r="Q15" s="100">
        <f t="shared" si="1"/>
        <v>4788</v>
      </c>
    </row>
    <row r="16" spans="1:17" ht="23.25" customHeight="1">
      <c r="A16" s="24" t="s">
        <v>274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</sheetData>
  <mergeCells count="3">
    <mergeCell ref="J2:Q2"/>
    <mergeCell ref="A2:I2"/>
    <mergeCell ref="A1:N1"/>
  </mergeCells>
  <pageMargins left="0.7" right="0.7" top="0.75" bottom="0.75" header="0.3" footer="0.3"/>
  <pageSetup orientation="portrait" horizontalDpi="4294967295" verticalDpi="4294967295" r:id="rId1"/>
  <ignoredErrors>
    <ignoredError sqref="B1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0"/>
  <sheetViews>
    <sheetView zoomScale="105" workbookViewId="0">
      <selection activeCell="B720" sqref="B720:C720"/>
    </sheetView>
  </sheetViews>
  <sheetFormatPr defaultColWidth="8.88671875" defaultRowHeight="10.199999999999999"/>
  <cols>
    <col min="1" max="2" width="8.88671875" style="272"/>
    <col min="3" max="3" width="14.44140625" style="272" bestFit="1" customWidth="1"/>
    <col min="4" max="4" width="9.88671875" style="272" bestFit="1" customWidth="1"/>
    <col min="5" max="5" width="11.109375" style="272" bestFit="1" customWidth="1"/>
    <col min="6" max="6" width="11.33203125" style="272" customWidth="1"/>
    <col min="7" max="11" width="11.109375" style="272" bestFit="1" customWidth="1"/>
    <col min="12" max="13" width="11" style="272" bestFit="1" customWidth="1"/>
    <col min="14" max="14" width="11.6640625" style="272" customWidth="1"/>
    <col min="15" max="15" width="11.109375" style="272" customWidth="1"/>
    <col min="16" max="16384" width="8.88671875" style="272"/>
  </cols>
  <sheetData>
    <row r="1" spans="1:13" ht="13.2">
      <c r="A1" s="318" t="s">
        <v>292</v>
      </c>
    </row>
    <row r="2" spans="1:13">
      <c r="A2" s="271"/>
    </row>
    <row r="3" spans="1:13">
      <c r="A3" s="31" t="s">
        <v>75</v>
      </c>
      <c r="B3" s="31" t="s">
        <v>8</v>
      </c>
      <c r="C3" s="32" t="s">
        <v>76</v>
      </c>
      <c r="D3" s="33" t="s">
        <v>77</v>
      </c>
      <c r="E3" s="33" t="s">
        <v>50</v>
      </c>
      <c r="F3" s="34" t="s">
        <v>53</v>
      </c>
      <c r="G3" s="33" t="s">
        <v>60</v>
      </c>
      <c r="H3" s="33" t="s">
        <v>51</v>
      </c>
      <c r="I3" s="33" t="s">
        <v>47</v>
      </c>
      <c r="J3" s="34" t="s">
        <v>78</v>
      </c>
      <c r="K3" s="33" t="s">
        <v>54</v>
      </c>
      <c r="L3" s="34" t="s">
        <v>58</v>
      </c>
      <c r="M3" s="33" t="s">
        <v>59</v>
      </c>
    </row>
    <row r="4" spans="1:13">
      <c r="A4" s="36">
        <v>1</v>
      </c>
      <c r="B4" s="409" t="s">
        <v>16</v>
      </c>
      <c r="C4" s="37" t="s">
        <v>79</v>
      </c>
      <c r="D4" s="38">
        <v>54140</v>
      </c>
      <c r="E4" s="38">
        <v>112498</v>
      </c>
      <c r="F4" s="38">
        <v>3106</v>
      </c>
      <c r="G4" s="38">
        <v>45228</v>
      </c>
      <c r="H4" s="38">
        <v>142311</v>
      </c>
      <c r="I4" s="38">
        <v>145024</v>
      </c>
      <c r="J4" s="38">
        <v>204399</v>
      </c>
      <c r="K4" s="38">
        <v>77351</v>
      </c>
      <c r="L4" s="38">
        <v>23763</v>
      </c>
      <c r="M4" s="38">
        <v>38438</v>
      </c>
    </row>
    <row r="5" spans="1:13">
      <c r="A5" s="15">
        <v>2</v>
      </c>
      <c r="B5" s="407"/>
      <c r="C5" s="16" t="s">
        <v>80</v>
      </c>
      <c r="D5" s="268"/>
      <c r="E5" s="268"/>
      <c r="F5" s="268"/>
      <c r="G5" s="268"/>
      <c r="H5" s="268"/>
      <c r="I5" s="268"/>
      <c r="J5" s="268"/>
      <c r="K5" s="268"/>
      <c r="L5" s="268"/>
      <c r="M5" s="268"/>
    </row>
    <row r="6" spans="1:13">
      <c r="A6" s="15">
        <v>3</v>
      </c>
      <c r="B6" s="407"/>
      <c r="C6" s="16" t="s">
        <v>81</v>
      </c>
      <c r="D6" s="35">
        <v>77553</v>
      </c>
      <c r="E6" s="35">
        <v>225214</v>
      </c>
      <c r="F6" s="35">
        <v>2763</v>
      </c>
      <c r="G6" s="35">
        <v>72858</v>
      </c>
      <c r="H6" s="35">
        <v>280806</v>
      </c>
      <c r="I6" s="35">
        <v>182848</v>
      </c>
      <c r="J6" s="35">
        <v>402688</v>
      </c>
      <c r="K6" s="35">
        <v>131857</v>
      </c>
      <c r="L6" s="35">
        <v>38256</v>
      </c>
      <c r="M6" s="35">
        <v>55233</v>
      </c>
    </row>
    <row r="7" spans="1:13">
      <c r="A7" s="40">
        <v>4</v>
      </c>
      <c r="B7" s="408"/>
      <c r="C7" s="41" t="s">
        <v>82</v>
      </c>
      <c r="D7" s="42">
        <v>1</v>
      </c>
      <c r="E7" s="42">
        <v>2</v>
      </c>
      <c r="F7" s="42">
        <v>1</v>
      </c>
      <c r="G7" s="42">
        <v>2</v>
      </c>
      <c r="H7" s="42">
        <v>2</v>
      </c>
      <c r="I7" s="42">
        <v>1</v>
      </c>
      <c r="J7" s="42">
        <v>2</v>
      </c>
      <c r="K7" s="42">
        <v>2</v>
      </c>
      <c r="L7" s="42">
        <v>2</v>
      </c>
      <c r="M7" s="42">
        <v>1</v>
      </c>
    </row>
    <row r="8" spans="1:13">
      <c r="A8" s="36">
        <v>1</v>
      </c>
      <c r="B8" s="409" t="s">
        <v>17</v>
      </c>
      <c r="C8" s="37" t="s">
        <v>79</v>
      </c>
      <c r="D8" s="43" t="s">
        <v>83</v>
      </c>
      <c r="E8" s="43" t="s">
        <v>83</v>
      </c>
      <c r="F8" s="43" t="s">
        <v>84</v>
      </c>
      <c r="G8" s="43" t="s">
        <v>83</v>
      </c>
      <c r="H8" s="43" t="s">
        <v>83</v>
      </c>
      <c r="I8" s="43" t="s">
        <v>83</v>
      </c>
      <c r="J8" s="43" t="s">
        <v>83</v>
      </c>
      <c r="K8" s="38">
        <v>53308</v>
      </c>
      <c r="L8" s="38">
        <v>65342</v>
      </c>
      <c r="M8" s="38">
        <v>63581</v>
      </c>
    </row>
    <row r="9" spans="1:13">
      <c r="A9" s="15">
        <v>2</v>
      </c>
      <c r="B9" s="407"/>
      <c r="C9" s="16" t="s">
        <v>80</v>
      </c>
      <c r="D9" s="266"/>
      <c r="E9" s="266"/>
      <c r="F9" s="266"/>
      <c r="G9" s="266"/>
      <c r="H9" s="266"/>
      <c r="I9" s="266"/>
      <c r="J9" s="266"/>
      <c r="K9" s="268"/>
      <c r="L9" s="268"/>
      <c r="M9" s="268"/>
    </row>
    <row r="10" spans="1:13">
      <c r="A10" s="15">
        <v>3</v>
      </c>
      <c r="B10" s="407"/>
      <c r="C10" s="16" t="s">
        <v>81</v>
      </c>
      <c r="D10" s="17" t="s">
        <v>83</v>
      </c>
      <c r="E10" s="17" t="s">
        <v>83</v>
      </c>
      <c r="F10" s="17" t="s">
        <v>84</v>
      </c>
      <c r="G10" s="17" t="s">
        <v>83</v>
      </c>
      <c r="H10" s="17" t="s">
        <v>83</v>
      </c>
      <c r="I10" s="17" t="s">
        <v>83</v>
      </c>
      <c r="J10" s="17" t="s">
        <v>83</v>
      </c>
      <c r="K10" s="35">
        <v>66108</v>
      </c>
      <c r="L10" s="35">
        <v>68362</v>
      </c>
      <c r="M10" s="35">
        <v>59365</v>
      </c>
    </row>
    <row r="11" spans="1:13">
      <c r="A11" s="40">
        <v>4</v>
      </c>
      <c r="B11" s="408"/>
      <c r="C11" s="41" t="s">
        <v>82</v>
      </c>
      <c r="D11" s="44" t="s">
        <v>83</v>
      </c>
      <c r="E11" s="44" t="s">
        <v>83</v>
      </c>
      <c r="F11" s="44" t="s">
        <v>84</v>
      </c>
      <c r="G11" s="44" t="s">
        <v>83</v>
      </c>
      <c r="H11" s="44" t="s">
        <v>83</v>
      </c>
      <c r="I11" s="44" t="s">
        <v>83</v>
      </c>
      <c r="J11" s="44" t="s">
        <v>83</v>
      </c>
      <c r="K11" s="42">
        <v>1</v>
      </c>
      <c r="L11" s="42">
        <v>1</v>
      </c>
      <c r="M11" s="42">
        <v>1</v>
      </c>
    </row>
    <row r="12" spans="1:13" s="264" customFormat="1">
      <c r="A12" s="36">
        <v>1</v>
      </c>
      <c r="B12" s="409" t="s">
        <v>74</v>
      </c>
      <c r="C12" s="37" t="s">
        <v>79</v>
      </c>
      <c r="D12" s="46">
        <v>14883</v>
      </c>
      <c r="E12" s="46">
        <v>3935</v>
      </c>
      <c r="F12" s="46">
        <v>1945</v>
      </c>
      <c r="G12" s="46">
        <v>18134</v>
      </c>
      <c r="H12" s="46">
        <v>7047</v>
      </c>
      <c r="I12" s="46">
        <v>9294</v>
      </c>
      <c r="J12" s="46">
        <v>3567</v>
      </c>
      <c r="K12" s="46">
        <v>43312</v>
      </c>
      <c r="L12" s="46">
        <v>26934</v>
      </c>
      <c r="M12" s="46">
        <v>3745</v>
      </c>
    </row>
    <row r="13" spans="1:13" s="264" customFormat="1">
      <c r="A13" s="15">
        <v>2</v>
      </c>
      <c r="B13" s="407"/>
      <c r="C13" s="16" t="s">
        <v>80</v>
      </c>
      <c r="D13" s="266"/>
      <c r="E13" s="266"/>
      <c r="F13" s="266"/>
      <c r="G13" s="266"/>
      <c r="H13" s="266"/>
      <c r="I13" s="266"/>
      <c r="J13" s="266"/>
      <c r="K13" s="266"/>
      <c r="L13" s="266"/>
      <c r="M13" s="266"/>
    </row>
    <row r="14" spans="1:13" s="264" customFormat="1">
      <c r="A14" s="15">
        <v>3</v>
      </c>
      <c r="B14" s="407"/>
      <c r="C14" s="16" t="s">
        <v>81</v>
      </c>
      <c r="D14" s="25">
        <v>19067</v>
      </c>
      <c r="E14" s="25">
        <v>4819</v>
      </c>
      <c r="F14" s="25">
        <v>2679</v>
      </c>
      <c r="G14" s="25">
        <v>43944</v>
      </c>
      <c r="H14" s="25">
        <v>17757</v>
      </c>
      <c r="I14" s="25">
        <v>10589</v>
      </c>
      <c r="J14" s="25">
        <v>4810</v>
      </c>
      <c r="K14" s="25">
        <v>105497</v>
      </c>
      <c r="L14" s="25">
        <v>86418</v>
      </c>
      <c r="M14" s="25">
        <v>6341</v>
      </c>
    </row>
    <row r="15" spans="1:13" s="264" customFormat="1">
      <c r="A15" s="40">
        <v>4</v>
      </c>
      <c r="B15" s="408"/>
      <c r="C15" s="41" t="s">
        <v>82</v>
      </c>
      <c r="D15" s="47">
        <v>1</v>
      </c>
      <c r="E15" s="47">
        <v>1</v>
      </c>
      <c r="F15" s="47">
        <v>1</v>
      </c>
      <c r="G15" s="47">
        <v>2</v>
      </c>
      <c r="H15" s="47">
        <v>2</v>
      </c>
      <c r="I15" s="47">
        <v>1</v>
      </c>
      <c r="J15" s="47">
        <v>1</v>
      </c>
      <c r="K15" s="47">
        <v>2</v>
      </c>
      <c r="L15" s="47">
        <v>3</v>
      </c>
      <c r="M15" s="47">
        <v>1</v>
      </c>
    </row>
    <row r="16" spans="1:13" s="264" customFormat="1">
      <c r="A16" s="36">
        <v>1</v>
      </c>
      <c r="B16" s="409" t="s">
        <v>19</v>
      </c>
      <c r="C16" s="37" t="s">
        <v>79</v>
      </c>
      <c r="D16" s="43" t="s">
        <v>83</v>
      </c>
      <c r="E16" s="43" t="s">
        <v>83</v>
      </c>
      <c r="F16" s="43" t="s">
        <v>84</v>
      </c>
      <c r="G16" s="43" t="s">
        <v>83</v>
      </c>
      <c r="H16" s="43" t="s">
        <v>83</v>
      </c>
      <c r="I16" s="43" t="s">
        <v>83</v>
      </c>
      <c r="J16" s="43" t="s">
        <v>83</v>
      </c>
      <c r="K16" s="38">
        <v>74682</v>
      </c>
      <c r="L16" s="38">
        <v>96602</v>
      </c>
      <c r="M16" s="38">
        <v>100253</v>
      </c>
    </row>
    <row r="17" spans="1:13" s="264" customFormat="1">
      <c r="A17" s="15">
        <v>2</v>
      </c>
      <c r="B17" s="407"/>
      <c r="C17" s="16" t="s">
        <v>80</v>
      </c>
      <c r="D17" s="266"/>
      <c r="E17" s="266"/>
      <c r="F17" s="266"/>
      <c r="G17" s="266"/>
      <c r="H17" s="266"/>
      <c r="I17" s="266"/>
      <c r="J17" s="266"/>
      <c r="K17" s="268"/>
      <c r="L17" s="268"/>
      <c r="M17" s="268"/>
    </row>
    <row r="18" spans="1:13" s="264" customFormat="1">
      <c r="A18" s="15">
        <v>3</v>
      </c>
      <c r="B18" s="407"/>
      <c r="C18" s="16" t="s">
        <v>81</v>
      </c>
      <c r="D18" s="17" t="s">
        <v>83</v>
      </c>
      <c r="E18" s="17" t="s">
        <v>83</v>
      </c>
      <c r="F18" s="17" t="s">
        <v>84</v>
      </c>
      <c r="G18" s="17" t="s">
        <v>83</v>
      </c>
      <c r="H18" s="17" t="s">
        <v>83</v>
      </c>
      <c r="I18" s="17" t="s">
        <v>83</v>
      </c>
      <c r="J18" s="17" t="s">
        <v>83</v>
      </c>
      <c r="K18" s="35">
        <v>98809</v>
      </c>
      <c r="L18" s="35">
        <v>125177</v>
      </c>
      <c r="M18" s="35">
        <v>102032</v>
      </c>
    </row>
    <row r="19" spans="1:13" s="264" customFormat="1">
      <c r="A19" s="40">
        <v>4</v>
      </c>
      <c r="B19" s="408"/>
      <c r="C19" s="41" t="s">
        <v>82</v>
      </c>
      <c r="D19" s="44" t="s">
        <v>83</v>
      </c>
      <c r="E19" s="44" t="s">
        <v>83</v>
      </c>
      <c r="F19" s="44" t="s">
        <v>84</v>
      </c>
      <c r="G19" s="44" t="s">
        <v>83</v>
      </c>
      <c r="H19" s="44" t="s">
        <v>83</v>
      </c>
      <c r="I19" s="44" t="s">
        <v>83</v>
      </c>
      <c r="J19" s="44" t="s">
        <v>83</v>
      </c>
      <c r="K19" s="42">
        <v>1</v>
      </c>
      <c r="L19" s="42">
        <v>1</v>
      </c>
      <c r="M19" s="42">
        <v>1</v>
      </c>
    </row>
    <row r="20" spans="1:13" s="264" customFormat="1">
      <c r="A20" s="36">
        <v>1</v>
      </c>
      <c r="B20" s="409" t="s">
        <v>20</v>
      </c>
      <c r="C20" s="37" t="s">
        <v>79</v>
      </c>
      <c r="D20" s="38">
        <v>72671</v>
      </c>
      <c r="E20" s="38">
        <v>125878</v>
      </c>
      <c r="F20" s="38">
        <v>6522</v>
      </c>
      <c r="G20" s="38">
        <v>100518</v>
      </c>
      <c r="H20" s="38">
        <v>182366</v>
      </c>
      <c r="I20" s="38">
        <v>116942</v>
      </c>
      <c r="J20" s="38">
        <v>177347</v>
      </c>
      <c r="K20" s="38">
        <v>57678</v>
      </c>
      <c r="L20" s="43" t="s">
        <v>84</v>
      </c>
      <c r="M20" s="43" t="s">
        <v>84</v>
      </c>
    </row>
    <row r="21" spans="1:13" s="264" customFormat="1">
      <c r="A21" s="15">
        <v>2</v>
      </c>
      <c r="B21" s="407"/>
      <c r="C21" s="16" t="s">
        <v>80</v>
      </c>
      <c r="D21" s="268"/>
      <c r="E21" s="268"/>
      <c r="F21" s="268"/>
      <c r="G21" s="268"/>
      <c r="H21" s="268"/>
      <c r="I21" s="268"/>
      <c r="J21" s="268"/>
      <c r="K21" s="268"/>
      <c r="L21" s="266"/>
      <c r="M21" s="266"/>
    </row>
    <row r="22" spans="1:13" s="264" customFormat="1">
      <c r="A22" s="15">
        <v>3</v>
      </c>
      <c r="B22" s="407"/>
      <c r="C22" s="16" t="s">
        <v>81</v>
      </c>
      <c r="D22" s="35">
        <v>707894</v>
      </c>
      <c r="E22" s="35">
        <v>1992384</v>
      </c>
      <c r="F22" s="35">
        <v>64279</v>
      </c>
      <c r="G22" s="35">
        <v>1357227</v>
      </c>
      <c r="H22" s="35">
        <v>2929343</v>
      </c>
      <c r="I22" s="35">
        <v>1205218</v>
      </c>
      <c r="J22" s="35">
        <v>2489550</v>
      </c>
      <c r="K22" s="35">
        <v>605201</v>
      </c>
      <c r="L22" s="17" t="s">
        <v>84</v>
      </c>
      <c r="M22" s="17" t="s">
        <v>84</v>
      </c>
    </row>
    <row r="23" spans="1:13" s="264" customFormat="1">
      <c r="A23" s="40">
        <v>4</v>
      </c>
      <c r="B23" s="408"/>
      <c r="C23" s="41" t="s">
        <v>82</v>
      </c>
      <c r="D23" s="47">
        <v>10</v>
      </c>
      <c r="E23" s="47">
        <v>16</v>
      </c>
      <c r="F23" s="47">
        <v>10</v>
      </c>
      <c r="G23" s="47">
        <v>14</v>
      </c>
      <c r="H23" s="47">
        <v>16</v>
      </c>
      <c r="I23" s="47">
        <v>10</v>
      </c>
      <c r="J23" s="47">
        <v>14</v>
      </c>
      <c r="K23" s="47">
        <v>10</v>
      </c>
      <c r="L23" s="44" t="s">
        <v>84</v>
      </c>
      <c r="M23" s="44" t="s">
        <v>84</v>
      </c>
    </row>
    <row r="24" spans="1:13" s="264" customFormat="1">
      <c r="A24" s="36">
        <v>1</v>
      </c>
      <c r="B24" s="409" t="s">
        <v>21</v>
      </c>
      <c r="C24" s="37" t="s">
        <v>79</v>
      </c>
      <c r="D24" s="38">
        <v>41928</v>
      </c>
      <c r="E24" s="38">
        <v>16931</v>
      </c>
      <c r="F24" s="43" t="s">
        <v>84</v>
      </c>
      <c r="G24" s="38">
        <v>6151</v>
      </c>
      <c r="H24" s="38">
        <v>49328</v>
      </c>
      <c r="I24" s="38">
        <v>82371</v>
      </c>
      <c r="J24" s="38">
        <v>55143</v>
      </c>
      <c r="K24" s="43" t="s">
        <v>83</v>
      </c>
      <c r="L24" s="43" t="s">
        <v>84</v>
      </c>
      <c r="M24" s="43" t="s">
        <v>84</v>
      </c>
    </row>
    <row r="25" spans="1:13" s="264" customFormat="1">
      <c r="A25" s="15">
        <v>2</v>
      </c>
      <c r="B25" s="407"/>
      <c r="C25" s="16" t="s">
        <v>80</v>
      </c>
      <c r="D25" s="268"/>
      <c r="E25" s="268"/>
      <c r="F25" s="266"/>
      <c r="G25" s="268"/>
      <c r="H25" s="268"/>
      <c r="I25" s="268"/>
      <c r="J25" s="268"/>
      <c r="K25" s="266"/>
      <c r="L25" s="266"/>
      <c r="M25" s="266"/>
    </row>
    <row r="26" spans="1:13" s="264" customFormat="1">
      <c r="A26" s="15">
        <v>3</v>
      </c>
      <c r="B26" s="407"/>
      <c r="C26" s="16" t="s">
        <v>81</v>
      </c>
      <c r="D26" s="35">
        <v>253714</v>
      </c>
      <c r="E26" s="35">
        <v>91771</v>
      </c>
      <c r="F26" s="17" t="s">
        <v>84</v>
      </c>
      <c r="G26" s="35">
        <v>42883</v>
      </c>
      <c r="H26" s="35">
        <v>408803</v>
      </c>
      <c r="I26" s="35">
        <v>519014</v>
      </c>
      <c r="J26" s="35">
        <v>372149</v>
      </c>
      <c r="K26" s="17" t="s">
        <v>83</v>
      </c>
      <c r="L26" s="17" t="s">
        <v>84</v>
      </c>
      <c r="M26" s="17" t="s">
        <v>84</v>
      </c>
    </row>
    <row r="27" spans="1:13" s="264" customFormat="1">
      <c r="A27" s="40">
        <v>4</v>
      </c>
      <c r="B27" s="408"/>
      <c r="C27" s="41" t="s">
        <v>82</v>
      </c>
      <c r="D27" s="42">
        <v>6</v>
      </c>
      <c r="E27" s="42">
        <v>5</v>
      </c>
      <c r="F27" s="44" t="s">
        <v>84</v>
      </c>
      <c r="G27" s="42">
        <v>7</v>
      </c>
      <c r="H27" s="42">
        <v>8</v>
      </c>
      <c r="I27" s="42">
        <v>6</v>
      </c>
      <c r="J27" s="42">
        <v>6</v>
      </c>
      <c r="K27" s="44" t="s">
        <v>83</v>
      </c>
      <c r="L27" s="44" t="s">
        <v>84</v>
      </c>
      <c r="M27" s="44" t="s">
        <v>84</v>
      </c>
    </row>
    <row r="28" spans="1:13" s="264" customFormat="1">
      <c r="A28" s="36">
        <v>1</v>
      </c>
      <c r="B28" s="409" t="s">
        <v>22</v>
      </c>
      <c r="C28" s="37" t="s">
        <v>79</v>
      </c>
      <c r="D28" s="38">
        <v>56215</v>
      </c>
      <c r="E28" s="38">
        <v>16491</v>
      </c>
      <c r="F28" s="43" t="s">
        <v>84</v>
      </c>
      <c r="G28" s="38">
        <v>8028</v>
      </c>
      <c r="H28" s="38">
        <v>79656</v>
      </c>
      <c r="I28" s="38">
        <v>89287</v>
      </c>
      <c r="J28" s="38">
        <v>62137</v>
      </c>
      <c r="K28" s="43" t="s">
        <v>83</v>
      </c>
      <c r="L28" s="43" t="s">
        <v>84</v>
      </c>
      <c r="M28" s="43" t="s">
        <v>84</v>
      </c>
    </row>
    <row r="29" spans="1:13" s="264" customFormat="1">
      <c r="A29" s="15">
        <v>2</v>
      </c>
      <c r="B29" s="407"/>
      <c r="C29" s="16" t="s">
        <v>80</v>
      </c>
      <c r="D29" s="268"/>
      <c r="E29" s="268"/>
      <c r="F29" s="266"/>
      <c r="G29" s="268"/>
      <c r="H29" s="268"/>
      <c r="I29" s="268"/>
      <c r="J29" s="268"/>
      <c r="K29" s="266"/>
      <c r="L29" s="266"/>
      <c r="M29" s="266"/>
    </row>
    <row r="30" spans="1:13" s="264" customFormat="1">
      <c r="A30" s="15">
        <v>3</v>
      </c>
      <c r="B30" s="407"/>
      <c r="C30" s="16" t="s">
        <v>81</v>
      </c>
      <c r="D30" s="35">
        <v>558083</v>
      </c>
      <c r="E30" s="35">
        <v>157838</v>
      </c>
      <c r="F30" s="17" t="s">
        <v>84</v>
      </c>
      <c r="G30" s="35">
        <v>59437</v>
      </c>
      <c r="H30" s="35">
        <v>764679</v>
      </c>
      <c r="I30" s="35">
        <v>915508</v>
      </c>
      <c r="J30" s="35">
        <v>882145</v>
      </c>
      <c r="K30" s="17" t="s">
        <v>83</v>
      </c>
      <c r="L30" s="17" t="s">
        <v>84</v>
      </c>
      <c r="M30" s="17" t="s">
        <v>84</v>
      </c>
    </row>
    <row r="31" spans="1:13" s="264" customFormat="1">
      <c r="A31" s="40">
        <v>4</v>
      </c>
      <c r="B31" s="408"/>
      <c r="C31" s="41" t="s">
        <v>82</v>
      </c>
      <c r="D31" s="42">
        <v>10</v>
      </c>
      <c r="E31" s="42">
        <v>8</v>
      </c>
      <c r="F31" s="44" t="s">
        <v>84</v>
      </c>
      <c r="G31" s="42">
        <v>7</v>
      </c>
      <c r="H31" s="42">
        <v>10</v>
      </c>
      <c r="I31" s="42">
        <v>10</v>
      </c>
      <c r="J31" s="42">
        <v>11</v>
      </c>
      <c r="K31" s="44" t="s">
        <v>83</v>
      </c>
      <c r="L31" s="44" t="s">
        <v>84</v>
      </c>
      <c r="M31" s="44" t="s">
        <v>84</v>
      </c>
    </row>
    <row r="32" spans="1:13" s="264" customFormat="1">
      <c r="A32" s="36">
        <v>1</v>
      </c>
      <c r="B32" s="409" t="s">
        <v>23</v>
      </c>
      <c r="C32" s="37" t="s">
        <v>79</v>
      </c>
      <c r="D32" s="46">
        <v>11980</v>
      </c>
      <c r="E32" s="46">
        <v>2902</v>
      </c>
      <c r="F32" s="43" t="s">
        <v>84</v>
      </c>
      <c r="G32" s="46">
        <v>25547</v>
      </c>
      <c r="H32" s="46">
        <v>38682</v>
      </c>
      <c r="I32" s="46">
        <v>31497</v>
      </c>
      <c r="J32" s="46">
        <v>118147</v>
      </c>
      <c r="K32" s="46">
        <v>98379</v>
      </c>
      <c r="L32" s="43" t="s">
        <v>84</v>
      </c>
      <c r="M32" s="46">
        <v>20432</v>
      </c>
    </row>
    <row r="33" spans="1:13" s="264" customFormat="1">
      <c r="A33" s="15">
        <v>2</v>
      </c>
      <c r="B33" s="407"/>
      <c r="C33" s="16" t="s">
        <v>80</v>
      </c>
      <c r="D33" s="25">
        <v>99719</v>
      </c>
      <c r="E33" s="25">
        <v>16900</v>
      </c>
      <c r="F33" s="17" t="s">
        <v>84</v>
      </c>
      <c r="G33" s="25">
        <v>352190</v>
      </c>
      <c r="H33" s="25">
        <v>686875</v>
      </c>
      <c r="I33" s="25">
        <v>388548</v>
      </c>
      <c r="J33" s="25">
        <v>1958932</v>
      </c>
      <c r="K33" s="25">
        <v>1082349</v>
      </c>
      <c r="L33" s="17" t="s">
        <v>84</v>
      </c>
      <c r="M33" s="25">
        <v>309334</v>
      </c>
    </row>
    <row r="34" spans="1:13" s="264" customFormat="1">
      <c r="A34" s="15">
        <v>3</v>
      </c>
      <c r="B34" s="407"/>
      <c r="C34" s="16" t="s">
        <v>81</v>
      </c>
      <c r="D34" s="266"/>
      <c r="E34" s="266"/>
      <c r="F34" s="266"/>
      <c r="G34" s="266"/>
      <c r="H34" s="266"/>
      <c r="I34" s="266"/>
      <c r="J34" s="266"/>
      <c r="K34" s="266"/>
      <c r="L34" s="266"/>
      <c r="M34" s="266"/>
    </row>
    <row r="35" spans="1:13" s="264" customFormat="1">
      <c r="A35" s="40">
        <v>4</v>
      </c>
      <c r="B35" s="408"/>
      <c r="C35" s="41" t="s">
        <v>82</v>
      </c>
      <c r="D35" s="47">
        <v>8</v>
      </c>
      <c r="E35" s="47">
        <v>6</v>
      </c>
      <c r="F35" s="47" t="s">
        <v>84</v>
      </c>
      <c r="G35" s="47">
        <v>14</v>
      </c>
      <c r="H35" s="47">
        <v>18</v>
      </c>
      <c r="I35" s="47">
        <v>12</v>
      </c>
      <c r="J35" s="47">
        <v>17</v>
      </c>
      <c r="K35" s="47">
        <v>11</v>
      </c>
      <c r="L35" s="47" t="s">
        <v>84</v>
      </c>
      <c r="M35" s="47">
        <v>15</v>
      </c>
    </row>
    <row r="36" spans="1:13" s="264" customFormat="1">
      <c r="A36" s="36">
        <v>1</v>
      </c>
      <c r="B36" s="409" t="s">
        <v>85</v>
      </c>
      <c r="C36" s="37" t="s">
        <v>79</v>
      </c>
      <c r="D36" s="43" t="s">
        <v>83</v>
      </c>
      <c r="E36" s="43" t="s">
        <v>83</v>
      </c>
      <c r="F36" s="43" t="s">
        <v>84</v>
      </c>
      <c r="G36" s="43" t="s">
        <v>83</v>
      </c>
      <c r="H36" s="43" t="s">
        <v>83</v>
      </c>
      <c r="I36" s="43" t="s">
        <v>83</v>
      </c>
      <c r="J36" s="43" t="s">
        <v>83</v>
      </c>
      <c r="K36" s="46">
        <v>34424</v>
      </c>
      <c r="L36" s="46">
        <v>13517</v>
      </c>
      <c r="M36" s="46">
        <v>13883</v>
      </c>
    </row>
    <row r="37" spans="1:13" s="264" customFormat="1">
      <c r="A37" s="15">
        <v>2</v>
      </c>
      <c r="B37" s="407"/>
      <c r="C37" s="16" t="s">
        <v>80</v>
      </c>
      <c r="D37" s="266"/>
      <c r="E37" s="266"/>
      <c r="F37" s="266"/>
      <c r="G37" s="266"/>
      <c r="H37" s="266"/>
      <c r="I37" s="266"/>
      <c r="J37" s="266"/>
      <c r="K37" s="266"/>
      <c r="L37" s="266"/>
      <c r="M37" s="266"/>
    </row>
    <row r="38" spans="1:13" s="264" customFormat="1">
      <c r="A38" s="15">
        <v>3</v>
      </c>
      <c r="B38" s="407"/>
      <c r="C38" s="16" t="s">
        <v>81</v>
      </c>
      <c r="D38" s="17" t="s">
        <v>83</v>
      </c>
      <c r="E38" s="17" t="s">
        <v>83</v>
      </c>
      <c r="F38" s="17" t="s">
        <v>84</v>
      </c>
      <c r="G38" s="17" t="s">
        <v>83</v>
      </c>
      <c r="H38" s="17" t="s">
        <v>83</v>
      </c>
      <c r="I38" s="17" t="s">
        <v>83</v>
      </c>
      <c r="J38" s="17" t="s">
        <v>83</v>
      </c>
      <c r="K38" s="25">
        <v>48853</v>
      </c>
      <c r="L38" s="25">
        <v>13136</v>
      </c>
      <c r="M38" s="25">
        <v>12804</v>
      </c>
    </row>
    <row r="39" spans="1:13" s="264" customFormat="1">
      <c r="A39" s="40">
        <v>4</v>
      </c>
      <c r="B39" s="408"/>
      <c r="C39" s="41" t="s">
        <v>82</v>
      </c>
      <c r="D39" s="44" t="s">
        <v>83</v>
      </c>
      <c r="E39" s="44" t="s">
        <v>83</v>
      </c>
      <c r="F39" s="44" t="s">
        <v>84</v>
      </c>
      <c r="G39" s="44" t="s">
        <v>83</v>
      </c>
      <c r="H39" s="44" t="s">
        <v>83</v>
      </c>
      <c r="I39" s="44" t="s">
        <v>83</v>
      </c>
      <c r="J39" s="44" t="s">
        <v>83</v>
      </c>
      <c r="K39" s="47">
        <v>1</v>
      </c>
      <c r="L39" s="47">
        <v>1</v>
      </c>
      <c r="M39" s="47">
        <v>1</v>
      </c>
    </row>
    <row r="40" spans="1:13" s="264" customFormat="1" ht="15" customHeight="1">
      <c r="A40" s="36">
        <v>1</v>
      </c>
      <c r="B40" s="409" t="s">
        <v>24</v>
      </c>
      <c r="C40" s="37" t="s">
        <v>79</v>
      </c>
      <c r="D40" s="43" t="s">
        <v>83</v>
      </c>
      <c r="E40" s="43" t="s">
        <v>83</v>
      </c>
      <c r="F40" s="43" t="s">
        <v>84</v>
      </c>
      <c r="G40" s="43" t="s">
        <v>83</v>
      </c>
      <c r="H40" s="43" t="s">
        <v>83</v>
      </c>
      <c r="I40" s="49">
        <v>43562</v>
      </c>
      <c r="J40" s="43" t="s">
        <v>83</v>
      </c>
      <c r="K40" s="38">
        <v>110948</v>
      </c>
      <c r="L40" s="38">
        <v>73150</v>
      </c>
      <c r="M40" s="38">
        <v>122996</v>
      </c>
    </row>
    <row r="41" spans="1:13" s="264" customFormat="1">
      <c r="A41" s="15">
        <v>2</v>
      </c>
      <c r="B41" s="407"/>
      <c r="C41" s="16" t="s">
        <v>80</v>
      </c>
      <c r="D41" s="266"/>
      <c r="E41" s="266"/>
      <c r="F41" s="266"/>
      <c r="G41" s="266"/>
      <c r="H41" s="266"/>
      <c r="I41" s="268"/>
      <c r="J41" s="266"/>
      <c r="K41" s="268"/>
      <c r="L41" s="268"/>
      <c r="M41" s="268"/>
    </row>
    <row r="42" spans="1:13" s="264" customFormat="1">
      <c r="A42" s="15">
        <v>3</v>
      </c>
      <c r="B42" s="407"/>
      <c r="C42" s="16" t="s">
        <v>81</v>
      </c>
      <c r="D42" s="17" t="s">
        <v>83</v>
      </c>
      <c r="E42" s="17" t="s">
        <v>83</v>
      </c>
      <c r="F42" s="17" t="s">
        <v>84</v>
      </c>
      <c r="G42" s="17" t="s">
        <v>83</v>
      </c>
      <c r="H42" s="17" t="s">
        <v>83</v>
      </c>
      <c r="I42" s="35">
        <v>63165</v>
      </c>
      <c r="J42" s="17" t="s">
        <v>83</v>
      </c>
      <c r="K42" s="35">
        <v>147539</v>
      </c>
      <c r="L42" s="35">
        <v>89810</v>
      </c>
      <c r="M42" s="35">
        <v>169586</v>
      </c>
    </row>
    <row r="43" spans="1:13" s="264" customFormat="1">
      <c r="A43" s="40">
        <v>4</v>
      </c>
      <c r="B43" s="408"/>
      <c r="C43" s="41" t="s">
        <v>82</v>
      </c>
      <c r="D43" s="44" t="s">
        <v>83</v>
      </c>
      <c r="E43" s="44" t="s">
        <v>83</v>
      </c>
      <c r="F43" s="44" t="s">
        <v>84</v>
      </c>
      <c r="G43" s="44" t="s">
        <v>83</v>
      </c>
      <c r="H43" s="44" t="s">
        <v>83</v>
      </c>
      <c r="I43" s="47">
        <v>1</v>
      </c>
      <c r="J43" s="44" t="s">
        <v>83</v>
      </c>
      <c r="K43" s="47">
        <v>1</v>
      </c>
      <c r="L43" s="47">
        <v>1</v>
      </c>
      <c r="M43" s="47">
        <v>1</v>
      </c>
    </row>
    <row r="44" spans="1:13" s="264" customFormat="1">
      <c r="A44" s="36">
        <v>1</v>
      </c>
      <c r="B44" s="409" t="s">
        <v>25</v>
      </c>
      <c r="C44" s="37" t="s">
        <v>79</v>
      </c>
      <c r="D44" s="43" t="s">
        <v>83</v>
      </c>
      <c r="E44" s="43" t="s">
        <v>83</v>
      </c>
      <c r="F44" s="43" t="s">
        <v>84</v>
      </c>
      <c r="G44" s="43" t="s">
        <v>83</v>
      </c>
      <c r="H44" s="43" t="s">
        <v>83</v>
      </c>
      <c r="I44" s="43" t="s">
        <v>83</v>
      </c>
      <c r="J44" s="43" t="s">
        <v>83</v>
      </c>
      <c r="K44" s="50">
        <v>53078</v>
      </c>
      <c r="L44" s="50">
        <v>46907</v>
      </c>
      <c r="M44" s="50">
        <v>61285</v>
      </c>
    </row>
    <row r="45" spans="1:13" s="264" customFormat="1">
      <c r="A45" s="15">
        <v>2</v>
      </c>
      <c r="B45" s="407"/>
      <c r="C45" s="16" t="s">
        <v>80</v>
      </c>
      <c r="D45" s="266"/>
      <c r="E45" s="266"/>
      <c r="F45" s="266"/>
      <c r="G45" s="266"/>
      <c r="H45" s="266"/>
      <c r="I45" s="266"/>
      <c r="J45" s="266"/>
      <c r="K45" s="270"/>
      <c r="L45" s="270"/>
      <c r="M45" s="270"/>
    </row>
    <row r="46" spans="1:13" s="264" customFormat="1">
      <c r="A46" s="15">
        <v>3</v>
      </c>
      <c r="B46" s="407"/>
      <c r="C46" s="16" t="s">
        <v>81</v>
      </c>
      <c r="D46" s="17" t="s">
        <v>83</v>
      </c>
      <c r="E46" s="17" t="s">
        <v>83</v>
      </c>
      <c r="F46" s="17" t="s">
        <v>84</v>
      </c>
      <c r="G46" s="17" t="s">
        <v>83</v>
      </c>
      <c r="H46" s="17" t="s">
        <v>83</v>
      </c>
      <c r="I46" s="17" t="s">
        <v>83</v>
      </c>
      <c r="J46" s="17" t="s">
        <v>83</v>
      </c>
      <c r="K46" s="45">
        <v>60864</v>
      </c>
      <c r="L46" s="45">
        <v>48652</v>
      </c>
      <c r="M46" s="45">
        <v>70164</v>
      </c>
    </row>
    <row r="47" spans="1:13" s="264" customFormat="1">
      <c r="A47" s="40">
        <v>4</v>
      </c>
      <c r="B47" s="408"/>
      <c r="C47" s="41" t="s">
        <v>82</v>
      </c>
      <c r="D47" s="44" t="s">
        <v>83</v>
      </c>
      <c r="E47" s="44" t="s">
        <v>83</v>
      </c>
      <c r="F47" s="44" t="s">
        <v>84</v>
      </c>
      <c r="G47" s="44" t="s">
        <v>83</v>
      </c>
      <c r="H47" s="44" t="s">
        <v>83</v>
      </c>
      <c r="I47" s="44" t="s">
        <v>83</v>
      </c>
      <c r="J47" s="44" t="s">
        <v>83</v>
      </c>
      <c r="K47" s="47">
        <v>1</v>
      </c>
      <c r="L47" s="47">
        <v>1</v>
      </c>
      <c r="M47" s="47">
        <v>1</v>
      </c>
    </row>
    <row r="48" spans="1:13" s="264" customFormat="1">
      <c r="A48" s="15"/>
      <c r="B48" s="261"/>
      <c r="C48" s="16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5" s="264" customFormat="1">
      <c r="A49" s="271" t="s">
        <v>278</v>
      </c>
    </row>
    <row r="50" spans="1:15" s="264" customFormat="1">
      <c r="A50" s="31" t="s">
        <v>75</v>
      </c>
      <c r="B50" s="31" t="s">
        <v>8</v>
      </c>
      <c r="C50" s="32" t="s">
        <v>76</v>
      </c>
      <c r="D50" s="33" t="s">
        <v>77</v>
      </c>
      <c r="E50" s="33" t="s">
        <v>50</v>
      </c>
      <c r="F50" s="34" t="s">
        <v>53</v>
      </c>
      <c r="G50" s="33" t="s">
        <v>60</v>
      </c>
      <c r="H50" s="33" t="s">
        <v>51</v>
      </c>
      <c r="I50" s="33" t="s">
        <v>47</v>
      </c>
      <c r="J50" s="34" t="s">
        <v>78</v>
      </c>
      <c r="K50" s="33" t="s">
        <v>54</v>
      </c>
      <c r="L50" s="34" t="s">
        <v>58</v>
      </c>
      <c r="M50" s="34" t="s">
        <v>86</v>
      </c>
    </row>
    <row r="51" spans="1:15" s="264" customFormat="1" ht="15" customHeight="1">
      <c r="A51" s="36">
        <v>1</v>
      </c>
      <c r="B51" s="409" t="s">
        <v>16</v>
      </c>
      <c r="C51" s="37" t="s">
        <v>79</v>
      </c>
      <c r="D51" s="38">
        <v>55140</v>
      </c>
      <c r="E51" s="38">
        <v>114540</v>
      </c>
      <c r="F51" s="38">
        <v>3610</v>
      </c>
      <c r="G51" s="38">
        <v>52690</v>
      </c>
      <c r="H51" s="38">
        <v>169000</v>
      </c>
      <c r="I51" s="38">
        <v>146040</v>
      </c>
      <c r="J51" s="49">
        <v>246270</v>
      </c>
      <c r="K51" s="38">
        <v>100641</v>
      </c>
      <c r="L51" s="38">
        <v>31040</v>
      </c>
      <c r="M51" s="38">
        <v>45600</v>
      </c>
    </row>
    <row r="52" spans="1:15" s="264" customFormat="1">
      <c r="A52" s="15">
        <v>2</v>
      </c>
      <c r="B52" s="407"/>
      <c r="C52" s="16" t="s">
        <v>80</v>
      </c>
      <c r="D52" s="35">
        <v>55140</v>
      </c>
      <c r="E52" s="35">
        <v>114540</v>
      </c>
      <c r="F52" s="35">
        <v>3610</v>
      </c>
      <c r="G52" s="35">
        <v>52690</v>
      </c>
      <c r="H52" s="35">
        <v>169000</v>
      </c>
      <c r="I52" s="35">
        <v>146040</v>
      </c>
      <c r="J52" s="48">
        <v>246270</v>
      </c>
      <c r="K52" s="35">
        <v>100641</v>
      </c>
      <c r="L52" s="35">
        <v>31040</v>
      </c>
      <c r="M52" s="35">
        <v>45600</v>
      </c>
    </row>
    <row r="53" spans="1:15" s="264" customFormat="1">
      <c r="A53" s="15">
        <v>3</v>
      </c>
      <c r="B53" s="407"/>
      <c r="C53" s="16" t="s">
        <v>81</v>
      </c>
      <c r="D53" s="35">
        <v>79021</v>
      </c>
      <c r="E53" s="35">
        <v>231238</v>
      </c>
      <c r="F53" s="35">
        <v>3312</v>
      </c>
      <c r="G53" s="35">
        <v>97064</v>
      </c>
      <c r="H53" s="35">
        <v>303400</v>
      </c>
      <c r="I53" s="35">
        <v>186829</v>
      </c>
      <c r="J53" s="48">
        <v>446263</v>
      </c>
      <c r="K53" s="35">
        <v>167501</v>
      </c>
      <c r="L53" s="35">
        <v>51140</v>
      </c>
      <c r="M53" s="35">
        <v>70660</v>
      </c>
    </row>
    <row r="54" spans="1:15" s="264" customFormat="1">
      <c r="A54" s="40">
        <v>4</v>
      </c>
      <c r="B54" s="408"/>
      <c r="C54" s="41" t="s">
        <v>82</v>
      </c>
      <c r="D54" s="42">
        <v>1</v>
      </c>
      <c r="E54" s="42">
        <v>2</v>
      </c>
      <c r="F54" s="42">
        <v>1</v>
      </c>
      <c r="G54" s="42">
        <v>2</v>
      </c>
      <c r="H54" s="42">
        <v>2</v>
      </c>
      <c r="I54" s="42">
        <v>1</v>
      </c>
      <c r="J54" s="51">
        <v>2</v>
      </c>
      <c r="K54" s="42">
        <v>2</v>
      </c>
      <c r="L54" s="42">
        <v>2</v>
      </c>
      <c r="M54" s="42">
        <v>2</v>
      </c>
      <c r="O54" s="264" t="s">
        <v>6</v>
      </c>
    </row>
    <row r="55" spans="1:15" s="264" customFormat="1">
      <c r="A55" s="36">
        <v>1</v>
      </c>
      <c r="B55" s="409" t="s">
        <v>17</v>
      </c>
      <c r="C55" s="37" t="s">
        <v>79</v>
      </c>
      <c r="D55" s="43" t="s">
        <v>83</v>
      </c>
      <c r="E55" s="43" t="s">
        <v>87</v>
      </c>
      <c r="F55" s="43" t="s">
        <v>88</v>
      </c>
      <c r="G55" s="43" t="s">
        <v>87</v>
      </c>
      <c r="H55" s="43" t="s">
        <v>87</v>
      </c>
      <c r="I55" s="43" t="s">
        <v>87</v>
      </c>
      <c r="J55" s="43" t="s">
        <v>87</v>
      </c>
      <c r="K55" s="38">
        <v>55973</v>
      </c>
      <c r="L55" s="38">
        <v>63920</v>
      </c>
      <c r="M55" s="38">
        <v>66800</v>
      </c>
    </row>
    <row r="56" spans="1:15" s="264" customFormat="1">
      <c r="A56" s="15">
        <v>2</v>
      </c>
      <c r="B56" s="407"/>
      <c r="C56" s="16" t="s">
        <v>80</v>
      </c>
      <c r="D56" s="17" t="s">
        <v>83</v>
      </c>
      <c r="E56" s="17" t="s">
        <v>87</v>
      </c>
      <c r="F56" s="17" t="s">
        <v>88</v>
      </c>
      <c r="G56" s="17" t="s">
        <v>87</v>
      </c>
      <c r="H56" s="17" t="s">
        <v>87</v>
      </c>
      <c r="I56" s="17" t="s">
        <v>87</v>
      </c>
      <c r="J56" s="17" t="s">
        <v>87</v>
      </c>
      <c r="K56" s="35">
        <v>55973</v>
      </c>
      <c r="L56" s="35">
        <v>63920</v>
      </c>
      <c r="M56" s="35">
        <v>66800</v>
      </c>
    </row>
    <row r="57" spans="1:15" s="264" customFormat="1">
      <c r="A57" s="15">
        <v>3</v>
      </c>
      <c r="B57" s="407"/>
      <c r="C57" s="16" t="s">
        <v>81</v>
      </c>
      <c r="D57" s="17" t="s">
        <v>83</v>
      </c>
      <c r="E57" s="17" t="s">
        <v>87</v>
      </c>
      <c r="F57" s="17" t="s">
        <v>88</v>
      </c>
      <c r="G57" s="17" t="s">
        <v>87</v>
      </c>
      <c r="H57" s="17" t="s">
        <v>87</v>
      </c>
      <c r="I57" s="17" t="s">
        <v>87</v>
      </c>
      <c r="J57" s="17" t="s">
        <v>87</v>
      </c>
      <c r="K57" s="35">
        <v>94077</v>
      </c>
      <c r="L57" s="35">
        <v>79630</v>
      </c>
      <c r="M57" s="35">
        <v>71840</v>
      </c>
    </row>
    <row r="58" spans="1:15" s="264" customFormat="1">
      <c r="A58" s="40">
        <v>4</v>
      </c>
      <c r="B58" s="408"/>
      <c r="C58" s="41" t="s">
        <v>82</v>
      </c>
      <c r="D58" s="44" t="s">
        <v>83</v>
      </c>
      <c r="E58" s="44" t="s">
        <v>87</v>
      </c>
      <c r="F58" s="44" t="s">
        <v>88</v>
      </c>
      <c r="G58" s="44" t="s">
        <v>87</v>
      </c>
      <c r="H58" s="44" t="s">
        <v>87</v>
      </c>
      <c r="I58" s="44" t="s">
        <v>87</v>
      </c>
      <c r="J58" s="44" t="s">
        <v>87</v>
      </c>
      <c r="K58" s="42">
        <v>2</v>
      </c>
      <c r="L58" s="42">
        <v>1</v>
      </c>
      <c r="M58" s="42">
        <v>1</v>
      </c>
    </row>
    <row r="59" spans="1:15" s="264" customFormat="1">
      <c r="A59" s="36">
        <v>1</v>
      </c>
      <c r="B59" s="409" t="s">
        <v>74</v>
      </c>
      <c r="C59" s="37" t="s">
        <v>79</v>
      </c>
      <c r="D59" s="38">
        <v>15280</v>
      </c>
      <c r="E59" s="49">
        <v>4160</v>
      </c>
      <c r="F59" s="38">
        <v>2010</v>
      </c>
      <c r="G59" s="38">
        <v>20460</v>
      </c>
      <c r="H59" s="38">
        <v>7310</v>
      </c>
      <c r="I59" s="38">
        <v>9560</v>
      </c>
      <c r="J59" s="38">
        <v>3710</v>
      </c>
      <c r="K59" s="38">
        <v>72841</v>
      </c>
      <c r="L59" s="38">
        <v>39830</v>
      </c>
      <c r="M59" s="38">
        <v>4200</v>
      </c>
    </row>
    <row r="60" spans="1:15" s="264" customFormat="1">
      <c r="A60" s="15">
        <v>2</v>
      </c>
      <c r="B60" s="407"/>
      <c r="C60" s="16" t="s">
        <v>80</v>
      </c>
      <c r="D60" s="35">
        <v>15280</v>
      </c>
      <c r="E60" s="48">
        <v>4160</v>
      </c>
      <c r="F60" s="35">
        <v>2010</v>
      </c>
      <c r="G60" s="35">
        <v>20460</v>
      </c>
      <c r="H60" s="35">
        <v>7310</v>
      </c>
      <c r="I60" s="35">
        <v>9560</v>
      </c>
      <c r="J60" s="35">
        <v>3710</v>
      </c>
      <c r="K60" s="35">
        <v>72841</v>
      </c>
      <c r="L60" s="35">
        <v>39830</v>
      </c>
      <c r="M60" s="35">
        <v>4200</v>
      </c>
    </row>
    <row r="61" spans="1:15" s="264" customFormat="1">
      <c r="A61" s="15">
        <v>3</v>
      </c>
      <c r="B61" s="407"/>
      <c r="C61" s="16" t="s">
        <v>81</v>
      </c>
      <c r="D61" s="35">
        <v>20107</v>
      </c>
      <c r="E61" s="35">
        <v>5090</v>
      </c>
      <c r="F61" s="35">
        <v>2958</v>
      </c>
      <c r="G61" s="35">
        <v>60691</v>
      </c>
      <c r="H61" s="35">
        <v>19739</v>
      </c>
      <c r="I61" s="35">
        <v>12435</v>
      </c>
      <c r="J61" s="35">
        <v>5796</v>
      </c>
      <c r="K61" s="35">
        <v>190089</v>
      </c>
      <c r="L61" s="35">
        <v>111270</v>
      </c>
      <c r="M61" s="35">
        <v>7610</v>
      </c>
    </row>
    <row r="62" spans="1:15" s="264" customFormat="1">
      <c r="A62" s="40">
        <v>4</v>
      </c>
      <c r="B62" s="408"/>
      <c r="C62" s="41" t="s">
        <v>82</v>
      </c>
      <c r="D62" s="47">
        <v>1</v>
      </c>
      <c r="E62" s="47">
        <v>1</v>
      </c>
      <c r="F62" s="47">
        <v>1</v>
      </c>
      <c r="G62" s="47">
        <v>3</v>
      </c>
      <c r="H62" s="47">
        <v>3</v>
      </c>
      <c r="I62" s="47">
        <v>1</v>
      </c>
      <c r="J62" s="47">
        <v>2</v>
      </c>
      <c r="K62" s="47">
        <v>3</v>
      </c>
      <c r="L62" s="47">
        <v>3</v>
      </c>
      <c r="M62" s="47">
        <v>2</v>
      </c>
    </row>
    <row r="63" spans="1:15" s="264" customFormat="1">
      <c r="A63" s="36">
        <v>1</v>
      </c>
      <c r="B63" s="409" t="s">
        <v>19</v>
      </c>
      <c r="C63" s="37" t="s">
        <v>79</v>
      </c>
      <c r="D63" s="43" t="s">
        <v>83</v>
      </c>
      <c r="E63" s="43" t="s">
        <v>87</v>
      </c>
      <c r="F63" s="43" t="s">
        <v>88</v>
      </c>
      <c r="G63" s="38">
        <v>4350</v>
      </c>
      <c r="H63" s="43" t="s">
        <v>87</v>
      </c>
      <c r="I63" s="36" t="s">
        <v>87</v>
      </c>
      <c r="J63" s="43" t="s">
        <v>87</v>
      </c>
      <c r="K63" s="38">
        <v>78417</v>
      </c>
      <c r="L63" s="38">
        <v>70540</v>
      </c>
      <c r="M63" s="38">
        <v>113900</v>
      </c>
    </row>
    <row r="64" spans="1:15" s="264" customFormat="1">
      <c r="A64" s="15">
        <v>2</v>
      </c>
      <c r="B64" s="407"/>
      <c r="C64" s="16" t="s">
        <v>80</v>
      </c>
      <c r="D64" s="17" t="s">
        <v>83</v>
      </c>
      <c r="E64" s="17" t="s">
        <v>87</v>
      </c>
      <c r="F64" s="17" t="s">
        <v>88</v>
      </c>
      <c r="G64" s="35">
        <v>4350</v>
      </c>
      <c r="H64" s="17" t="s">
        <v>87</v>
      </c>
      <c r="I64" s="15" t="s">
        <v>87</v>
      </c>
      <c r="J64" s="17" t="s">
        <v>87</v>
      </c>
      <c r="K64" s="35">
        <v>78417</v>
      </c>
      <c r="L64" s="35">
        <v>70540</v>
      </c>
      <c r="M64" s="35">
        <v>113900</v>
      </c>
    </row>
    <row r="65" spans="1:13" s="264" customFormat="1">
      <c r="A65" s="15">
        <v>3</v>
      </c>
      <c r="B65" s="407"/>
      <c r="C65" s="16" t="s">
        <v>81</v>
      </c>
      <c r="D65" s="17" t="s">
        <v>83</v>
      </c>
      <c r="E65" s="17" t="s">
        <v>87</v>
      </c>
      <c r="F65" s="17" t="s">
        <v>88</v>
      </c>
      <c r="G65" s="35">
        <v>5055</v>
      </c>
      <c r="H65" s="17" t="s">
        <v>87</v>
      </c>
      <c r="I65" s="15" t="s">
        <v>87</v>
      </c>
      <c r="J65" s="17" t="s">
        <v>87</v>
      </c>
      <c r="K65" s="35">
        <v>136577</v>
      </c>
      <c r="L65" s="35">
        <v>87500</v>
      </c>
      <c r="M65" s="35">
        <v>121420</v>
      </c>
    </row>
    <row r="66" spans="1:13" s="264" customFormat="1">
      <c r="A66" s="40">
        <v>4</v>
      </c>
      <c r="B66" s="408"/>
      <c r="C66" s="41" t="s">
        <v>82</v>
      </c>
      <c r="D66" s="44" t="s">
        <v>83</v>
      </c>
      <c r="E66" s="44" t="s">
        <v>87</v>
      </c>
      <c r="F66" s="44" t="s">
        <v>88</v>
      </c>
      <c r="G66" s="42">
        <v>1</v>
      </c>
      <c r="H66" s="44" t="s">
        <v>87</v>
      </c>
      <c r="I66" s="40" t="s">
        <v>87</v>
      </c>
      <c r="J66" s="44" t="s">
        <v>87</v>
      </c>
      <c r="K66" s="42">
        <v>2</v>
      </c>
      <c r="L66" s="42">
        <v>1</v>
      </c>
      <c r="M66" s="42">
        <v>1</v>
      </c>
    </row>
    <row r="67" spans="1:13" s="264" customFormat="1">
      <c r="A67" s="36">
        <v>1</v>
      </c>
      <c r="B67" s="409" t="s">
        <v>20</v>
      </c>
      <c r="C67" s="37" t="s">
        <v>79</v>
      </c>
      <c r="D67" s="38">
        <v>73080</v>
      </c>
      <c r="E67" s="38">
        <v>128680</v>
      </c>
      <c r="F67" s="38">
        <v>6450</v>
      </c>
      <c r="G67" s="38">
        <v>104730</v>
      </c>
      <c r="H67" s="38">
        <v>183650</v>
      </c>
      <c r="I67" s="38">
        <v>117370</v>
      </c>
      <c r="J67" s="38">
        <v>179710</v>
      </c>
      <c r="K67" s="38">
        <v>92130</v>
      </c>
      <c r="L67" s="43" t="s">
        <v>89</v>
      </c>
      <c r="M67" s="43" t="s">
        <v>84</v>
      </c>
    </row>
    <row r="68" spans="1:13" s="264" customFormat="1">
      <c r="A68" s="15">
        <v>2</v>
      </c>
      <c r="B68" s="407"/>
      <c r="C68" s="16" t="s">
        <v>80</v>
      </c>
      <c r="D68" s="35">
        <v>73080</v>
      </c>
      <c r="E68" s="35">
        <v>128680</v>
      </c>
      <c r="F68" s="35">
        <v>6450</v>
      </c>
      <c r="G68" s="35">
        <v>104730</v>
      </c>
      <c r="H68" s="35">
        <v>183650</v>
      </c>
      <c r="I68" s="35">
        <v>117370</v>
      </c>
      <c r="J68" s="35">
        <v>179710</v>
      </c>
      <c r="K68" s="35">
        <v>92130</v>
      </c>
      <c r="L68" s="17" t="s">
        <v>89</v>
      </c>
      <c r="M68" s="17" t="s">
        <v>84</v>
      </c>
    </row>
    <row r="69" spans="1:13" s="264" customFormat="1">
      <c r="A69" s="15">
        <v>3</v>
      </c>
      <c r="B69" s="407"/>
      <c r="C69" s="16" t="s">
        <v>81</v>
      </c>
      <c r="D69" s="35">
        <v>668909</v>
      </c>
      <c r="E69" s="35">
        <v>2036500</v>
      </c>
      <c r="F69" s="35">
        <v>67565</v>
      </c>
      <c r="G69" s="35">
        <v>1558531</v>
      </c>
      <c r="H69" s="35">
        <v>3062770</v>
      </c>
      <c r="I69" s="35">
        <v>1255177</v>
      </c>
      <c r="J69" s="35">
        <v>2606913</v>
      </c>
      <c r="K69" s="35">
        <v>961265</v>
      </c>
      <c r="L69" s="17" t="s">
        <v>89</v>
      </c>
      <c r="M69" s="17" t="s">
        <v>84</v>
      </c>
    </row>
    <row r="70" spans="1:13" s="264" customFormat="1">
      <c r="A70" s="40">
        <v>4</v>
      </c>
      <c r="B70" s="408"/>
      <c r="C70" s="41" t="s">
        <v>82</v>
      </c>
      <c r="D70" s="42">
        <v>9</v>
      </c>
      <c r="E70" s="42">
        <v>209</v>
      </c>
      <c r="F70" s="42">
        <v>10</v>
      </c>
      <c r="G70" s="42">
        <v>15</v>
      </c>
      <c r="H70" s="42">
        <v>17</v>
      </c>
      <c r="I70" s="42">
        <v>11</v>
      </c>
      <c r="J70" s="42">
        <v>15</v>
      </c>
      <c r="K70" s="42">
        <v>10</v>
      </c>
      <c r="L70" s="44" t="s">
        <v>89</v>
      </c>
      <c r="M70" s="44" t="s">
        <v>84</v>
      </c>
    </row>
    <row r="71" spans="1:13" s="264" customFormat="1">
      <c r="A71" s="36">
        <v>1</v>
      </c>
      <c r="B71" s="409" t="s">
        <v>21</v>
      </c>
      <c r="C71" s="37" t="s">
        <v>79</v>
      </c>
      <c r="D71" s="38">
        <v>40930</v>
      </c>
      <c r="E71" s="38">
        <v>16830</v>
      </c>
      <c r="F71" s="43" t="s">
        <v>88</v>
      </c>
      <c r="G71" s="38">
        <v>6150</v>
      </c>
      <c r="H71" s="49">
        <v>42400</v>
      </c>
      <c r="I71" s="38">
        <v>68370</v>
      </c>
      <c r="J71" s="38">
        <v>49890</v>
      </c>
      <c r="K71" s="43" t="s">
        <v>87</v>
      </c>
      <c r="L71" s="43" t="s">
        <v>89</v>
      </c>
      <c r="M71" s="43" t="s">
        <v>84</v>
      </c>
    </row>
    <row r="72" spans="1:13" s="264" customFormat="1">
      <c r="A72" s="15">
        <v>2</v>
      </c>
      <c r="B72" s="407"/>
      <c r="C72" s="16" t="s">
        <v>80</v>
      </c>
      <c r="D72" s="35">
        <v>40930</v>
      </c>
      <c r="E72" s="35">
        <v>16830</v>
      </c>
      <c r="F72" s="17" t="s">
        <v>88</v>
      </c>
      <c r="G72" s="35">
        <v>6150</v>
      </c>
      <c r="H72" s="48">
        <v>42400</v>
      </c>
      <c r="I72" s="35">
        <v>68370</v>
      </c>
      <c r="J72" s="35">
        <v>49890</v>
      </c>
      <c r="K72" s="17" t="s">
        <v>87</v>
      </c>
      <c r="L72" s="17" t="s">
        <v>89</v>
      </c>
      <c r="M72" s="17" t="s">
        <v>84</v>
      </c>
    </row>
    <row r="73" spans="1:13" s="264" customFormat="1">
      <c r="A73" s="15">
        <v>3</v>
      </c>
      <c r="B73" s="407"/>
      <c r="C73" s="16" t="s">
        <v>81</v>
      </c>
      <c r="D73" s="35">
        <v>232852</v>
      </c>
      <c r="E73" s="35">
        <v>94158</v>
      </c>
      <c r="F73" s="17" t="s">
        <v>88</v>
      </c>
      <c r="G73" s="35">
        <v>44099</v>
      </c>
      <c r="H73" s="48">
        <v>358125</v>
      </c>
      <c r="I73" s="35">
        <v>428064</v>
      </c>
      <c r="J73" s="35">
        <v>334851</v>
      </c>
      <c r="K73" s="17" t="s">
        <v>87</v>
      </c>
      <c r="L73" s="17" t="s">
        <v>89</v>
      </c>
      <c r="M73" s="17" t="s">
        <v>84</v>
      </c>
    </row>
    <row r="74" spans="1:13" s="264" customFormat="1">
      <c r="A74" s="40">
        <v>4</v>
      </c>
      <c r="B74" s="408"/>
      <c r="C74" s="41" t="s">
        <v>82</v>
      </c>
      <c r="D74" s="42">
        <v>6</v>
      </c>
      <c r="E74" s="42">
        <v>6</v>
      </c>
      <c r="F74" s="44" t="s">
        <v>88</v>
      </c>
      <c r="G74" s="42">
        <v>7</v>
      </c>
      <c r="H74" s="51">
        <v>8</v>
      </c>
      <c r="I74" s="42">
        <v>6</v>
      </c>
      <c r="J74" s="42">
        <v>7</v>
      </c>
      <c r="K74" s="44" t="s">
        <v>87</v>
      </c>
      <c r="L74" s="44" t="s">
        <v>89</v>
      </c>
      <c r="M74" s="44" t="s">
        <v>84</v>
      </c>
    </row>
    <row r="75" spans="1:13" s="264" customFormat="1">
      <c r="A75" s="36">
        <v>1</v>
      </c>
      <c r="B75" s="409" t="s">
        <v>22</v>
      </c>
      <c r="C75" s="37" t="s">
        <v>79</v>
      </c>
      <c r="D75" s="49">
        <v>58870</v>
      </c>
      <c r="E75" s="38">
        <v>16790</v>
      </c>
      <c r="F75" s="43" t="s">
        <v>88</v>
      </c>
      <c r="G75" s="38">
        <v>7960</v>
      </c>
      <c r="H75" s="38">
        <v>83450</v>
      </c>
      <c r="I75" s="38">
        <v>91970</v>
      </c>
      <c r="J75" s="38">
        <v>65830</v>
      </c>
      <c r="K75" s="43" t="s">
        <v>87</v>
      </c>
      <c r="L75" s="43" t="s">
        <v>89</v>
      </c>
      <c r="M75" s="43" t="s">
        <v>84</v>
      </c>
    </row>
    <row r="76" spans="1:13" s="264" customFormat="1">
      <c r="A76" s="15">
        <v>2</v>
      </c>
      <c r="B76" s="407"/>
      <c r="C76" s="16" t="s">
        <v>80</v>
      </c>
      <c r="D76" s="48">
        <v>58870</v>
      </c>
      <c r="E76" s="35">
        <v>16790</v>
      </c>
      <c r="F76" s="17" t="s">
        <v>88</v>
      </c>
      <c r="G76" s="35">
        <v>7960</v>
      </c>
      <c r="H76" s="35">
        <v>83450</v>
      </c>
      <c r="I76" s="35">
        <v>91970</v>
      </c>
      <c r="J76" s="35">
        <v>65830</v>
      </c>
      <c r="K76" s="17" t="s">
        <v>87</v>
      </c>
      <c r="L76" s="17" t="s">
        <v>89</v>
      </c>
      <c r="M76" s="17" t="s">
        <v>84</v>
      </c>
    </row>
    <row r="77" spans="1:13" s="264" customFormat="1">
      <c r="A77" s="15">
        <v>3</v>
      </c>
      <c r="B77" s="407"/>
      <c r="C77" s="16" t="s">
        <v>81</v>
      </c>
      <c r="D77" s="48">
        <v>579033</v>
      </c>
      <c r="E77" s="35">
        <v>155929</v>
      </c>
      <c r="F77" s="17" t="s">
        <v>88</v>
      </c>
      <c r="G77" s="35">
        <v>63024</v>
      </c>
      <c r="H77" s="35">
        <v>842210</v>
      </c>
      <c r="I77" s="35">
        <v>960149</v>
      </c>
      <c r="J77" s="35">
        <v>952416</v>
      </c>
      <c r="K77" s="17" t="s">
        <v>87</v>
      </c>
      <c r="L77" s="17" t="s">
        <v>89</v>
      </c>
      <c r="M77" s="17" t="s">
        <v>84</v>
      </c>
    </row>
    <row r="78" spans="1:13" s="264" customFormat="1">
      <c r="A78" s="40">
        <v>4</v>
      </c>
      <c r="B78" s="408"/>
      <c r="C78" s="41" t="s">
        <v>82</v>
      </c>
      <c r="D78" s="51">
        <v>10</v>
      </c>
      <c r="E78" s="42">
        <v>9</v>
      </c>
      <c r="F78" s="44" t="s">
        <v>88</v>
      </c>
      <c r="G78" s="42">
        <v>8</v>
      </c>
      <c r="H78" s="42">
        <v>10</v>
      </c>
      <c r="I78" s="42">
        <v>10</v>
      </c>
      <c r="J78" s="42">
        <v>163</v>
      </c>
      <c r="K78" s="44" t="s">
        <v>87</v>
      </c>
      <c r="L78" s="44" t="s">
        <v>89</v>
      </c>
      <c r="M78" s="44" t="s">
        <v>84</v>
      </c>
    </row>
    <row r="79" spans="1:13" s="264" customFormat="1">
      <c r="A79" s="36">
        <v>1</v>
      </c>
      <c r="B79" s="409" t="s">
        <v>23</v>
      </c>
      <c r="C79" s="37" t="s">
        <v>79</v>
      </c>
      <c r="D79" s="38">
        <v>12000</v>
      </c>
      <c r="E79" s="38">
        <v>2970</v>
      </c>
      <c r="F79" s="43" t="s">
        <v>88</v>
      </c>
      <c r="G79" s="38">
        <v>25210</v>
      </c>
      <c r="H79" s="38">
        <v>40550</v>
      </c>
      <c r="I79" s="38">
        <v>32440</v>
      </c>
      <c r="J79" s="38">
        <v>127670</v>
      </c>
      <c r="K79" s="38">
        <v>115918</v>
      </c>
      <c r="L79" s="43" t="s">
        <v>89</v>
      </c>
      <c r="M79" s="38">
        <v>21980</v>
      </c>
    </row>
    <row r="80" spans="1:13" s="264" customFormat="1">
      <c r="A80" s="15">
        <v>2</v>
      </c>
      <c r="B80" s="407"/>
      <c r="C80" s="16" t="s">
        <v>80</v>
      </c>
      <c r="D80" s="35">
        <v>12000</v>
      </c>
      <c r="E80" s="35">
        <v>2970</v>
      </c>
      <c r="F80" s="17" t="s">
        <v>88</v>
      </c>
      <c r="G80" s="35">
        <v>25210</v>
      </c>
      <c r="H80" s="35">
        <v>40550</v>
      </c>
      <c r="I80" s="35">
        <v>32440</v>
      </c>
      <c r="J80" s="35">
        <v>127670</v>
      </c>
      <c r="K80" s="35">
        <v>115918</v>
      </c>
      <c r="L80" s="17" t="s">
        <v>89</v>
      </c>
      <c r="M80" s="35">
        <v>21980</v>
      </c>
    </row>
    <row r="81" spans="1:13" s="264" customFormat="1">
      <c r="A81" s="15">
        <v>3</v>
      </c>
      <c r="B81" s="407"/>
      <c r="C81" s="16" t="s">
        <v>81</v>
      </c>
      <c r="D81" s="35">
        <v>88347</v>
      </c>
      <c r="E81" s="35">
        <v>17296</v>
      </c>
      <c r="F81" s="17" t="s">
        <v>88</v>
      </c>
      <c r="G81" s="35">
        <v>360892</v>
      </c>
      <c r="H81" s="35">
        <v>762050</v>
      </c>
      <c r="I81" s="35">
        <v>437026</v>
      </c>
      <c r="J81" s="35">
        <v>2377022</v>
      </c>
      <c r="K81" s="48">
        <v>1337701</v>
      </c>
      <c r="L81" s="17" t="s">
        <v>89</v>
      </c>
      <c r="M81" s="35">
        <v>385820</v>
      </c>
    </row>
    <row r="82" spans="1:13" s="264" customFormat="1">
      <c r="A82" s="40">
        <v>4</v>
      </c>
      <c r="B82" s="408"/>
      <c r="C82" s="41" t="s">
        <v>82</v>
      </c>
      <c r="D82" s="42">
        <v>7</v>
      </c>
      <c r="E82" s="42">
        <v>51</v>
      </c>
      <c r="F82" s="44" t="s">
        <v>88</v>
      </c>
      <c r="G82" s="42">
        <v>14</v>
      </c>
      <c r="H82" s="42">
        <v>19</v>
      </c>
      <c r="I82" s="42">
        <v>13</v>
      </c>
      <c r="J82" s="42">
        <v>19</v>
      </c>
      <c r="K82" s="42">
        <v>12</v>
      </c>
      <c r="L82" s="44" t="s">
        <v>89</v>
      </c>
      <c r="M82" s="42">
        <v>18</v>
      </c>
    </row>
    <row r="83" spans="1:13" s="264" customFormat="1">
      <c r="A83" s="36">
        <v>1</v>
      </c>
      <c r="B83" s="409" t="s">
        <v>85</v>
      </c>
      <c r="C83" s="37" t="s">
        <v>79</v>
      </c>
      <c r="D83" s="43" t="s">
        <v>83</v>
      </c>
      <c r="E83" s="43" t="s">
        <v>87</v>
      </c>
      <c r="F83" s="43" t="s">
        <v>88</v>
      </c>
      <c r="G83" s="43" t="s">
        <v>87</v>
      </c>
      <c r="H83" s="43" t="s">
        <v>87</v>
      </c>
      <c r="I83" s="265"/>
      <c r="J83" s="43" t="s">
        <v>87</v>
      </c>
      <c r="K83" s="38">
        <v>42559</v>
      </c>
      <c r="L83" s="38">
        <v>20320</v>
      </c>
      <c r="M83" s="38">
        <v>14370</v>
      </c>
    </row>
    <row r="84" spans="1:13" s="264" customFormat="1">
      <c r="A84" s="15">
        <v>2</v>
      </c>
      <c r="B84" s="407"/>
      <c r="C84" s="16" t="s">
        <v>80</v>
      </c>
      <c r="D84" s="17" t="s">
        <v>83</v>
      </c>
      <c r="E84" s="17" t="s">
        <v>87</v>
      </c>
      <c r="F84" s="17" t="s">
        <v>88</v>
      </c>
      <c r="G84" s="17" t="s">
        <v>87</v>
      </c>
      <c r="H84" s="17" t="s">
        <v>87</v>
      </c>
      <c r="I84" s="266"/>
      <c r="J84" s="17" t="s">
        <v>87</v>
      </c>
      <c r="K84" s="35">
        <v>42559</v>
      </c>
      <c r="L84" s="35">
        <v>20320</v>
      </c>
      <c r="M84" s="35">
        <v>14370</v>
      </c>
    </row>
    <row r="85" spans="1:13" s="264" customFormat="1">
      <c r="A85" s="15">
        <v>3</v>
      </c>
      <c r="B85" s="407"/>
      <c r="C85" s="16" t="s">
        <v>81</v>
      </c>
      <c r="D85" s="17" t="s">
        <v>83</v>
      </c>
      <c r="E85" s="17" t="s">
        <v>87</v>
      </c>
      <c r="F85" s="17" t="s">
        <v>88</v>
      </c>
      <c r="G85" s="17" t="s">
        <v>87</v>
      </c>
      <c r="H85" s="17" t="s">
        <v>87</v>
      </c>
      <c r="I85" s="266"/>
      <c r="J85" s="17" t="s">
        <v>87</v>
      </c>
      <c r="K85" s="35">
        <v>72789</v>
      </c>
      <c r="L85" s="35">
        <v>20170</v>
      </c>
      <c r="M85" s="35">
        <v>19870</v>
      </c>
    </row>
    <row r="86" spans="1:13" s="264" customFormat="1">
      <c r="A86" s="40">
        <v>4</v>
      </c>
      <c r="B86" s="408"/>
      <c r="C86" s="41" t="s">
        <v>82</v>
      </c>
      <c r="D86" s="44" t="s">
        <v>83</v>
      </c>
      <c r="E86" s="44" t="s">
        <v>87</v>
      </c>
      <c r="F86" s="44" t="s">
        <v>88</v>
      </c>
      <c r="G86" s="44" t="s">
        <v>87</v>
      </c>
      <c r="H86" s="44" t="s">
        <v>87</v>
      </c>
      <c r="I86" s="267"/>
      <c r="J86" s="44" t="s">
        <v>87</v>
      </c>
      <c r="K86" s="42">
        <v>2</v>
      </c>
      <c r="L86" s="42">
        <v>1</v>
      </c>
      <c r="M86" s="42">
        <v>1</v>
      </c>
    </row>
    <row r="87" spans="1:13" s="264" customFormat="1">
      <c r="A87" s="36">
        <v>1</v>
      </c>
      <c r="B87" s="409" t="s">
        <v>24</v>
      </c>
      <c r="C87" s="37" t="s">
        <v>79</v>
      </c>
      <c r="D87" s="43" t="s">
        <v>83</v>
      </c>
      <c r="E87" s="43" t="s">
        <v>87</v>
      </c>
      <c r="F87" s="43" t="s">
        <v>88</v>
      </c>
      <c r="G87" s="43" t="s">
        <v>87</v>
      </c>
      <c r="H87" s="43" t="s">
        <v>87</v>
      </c>
      <c r="I87" s="38">
        <v>4460</v>
      </c>
      <c r="J87" s="43" t="s">
        <v>87</v>
      </c>
      <c r="K87" s="38">
        <v>126481</v>
      </c>
      <c r="L87" s="38">
        <v>80070</v>
      </c>
      <c r="M87" s="38">
        <v>125500</v>
      </c>
    </row>
    <row r="88" spans="1:13" s="264" customFormat="1">
      <c r="A88" s="15">
        <v>2</v>
      </c>
      <c r="B88" s="407"/>
      <c r="C88" s="16" t="s">
        <v>80</v>
      </c>
      <c r="D88" s="17" t="s">
        <v>83</v>
      </c>
      <c r="E88" s="17" t="s">
        <v>87</v>
      </c>
      <c r="F88" s="17" t="s">
        <v>88</v>
      </c>
      <c r="G88" s="17" t="s">
        <v>87</v>
      </c>
      <c r="H88" s="17" t="s">
        <v>87</v>
      </c>
      <c r="I88" s="35">
        <v>4460</v>
      </c>
      <c r="J88" s="17" t="s">
        <v>87</v>
      </c>
      <c r="K88" s="35">
        <v>126481</v>
      </c>
      <c r="L88" s="35">
        <v>80070</v>
      </c>
      <c r="M88" s="35">
        <v>125500</v>
      </c>
    </row>
    <row r="89" spans="1:13" s="264" customFormat="1">
      <c r="A89" s="15">
        <v>3</v>
      </c>
      <c r="B89" s="407"/>
      <c r="C89" s="16" t="s">
        <v>81</v>
      </c>
      <c r="D89" s="17" t="s">
        <v>83</v>
      </c>
      <c r="E89" s="17" t="s">
        <v>87</v>
      </c>
      <c r="F89" s="17" t="s">
        <v>88</v>
      </c>
      <c r="G89" s="17" t="s">
        <v>87</v>
      </c>
      <c r="H89" s="17" t="s">
        <v>87</v>
      </c>
      <c r="I89" s="35">
        <v>6571</v>
      </c>
      <c r="J89" s="17" t="s">
        <v>87</v>
      </c>
      <c r="K89" s="35">
        <v>213943</v>
      </c>
      <c r="L89" s="35">
        <v>63870</v>
      </c>
      <c r="M89" s="35">
        <v>200710</v>
      </c>
    </row>
    <row r="90" spans="1:13" s="264" customFormat="1">
      <c r="A90" s="40">
        <v>4</v>
      </c>
      <c r="B90" s="408"/>
      <c r="C90" s="41" t="s">
        <v>82</v>
      </c>
      <c r="D90" s="44" t="s">
        <v>83</v>
      </c>
      <c r="E90" s="44" t="s">
        <v>87</v>
      </c>
      <c r="F90" s="44" t="s">
        <v>88</v>
      </c>
      <c r="G90" s="44" t="s">
        <v>87</v>
      </c>
      <c r="H90" s="44" t="s">
        <v>87</v>
      </c>
      <c r="I90" s="42">
        <v>1</v>
      </c>
      <c r="J90" s="44" t="s">
        <v>87</v>
      </c>
      <c r="K90" s="42">
        <v>2</v>
      </c>
      <c r="L90" s="42">
        <v>1</v>
      </c>
      <c r="M90" s="42">
        <v>2</v>
      </c>
    </row>
    <row r="91" spans="1:13" s="264" customFormat="1">
      <c r="A91" s="36">
        <v>1</v>
      </c>
      <c r="B91" s="409" t="s">
        <v>25</v>
      </c>
      <c r="C91" s="37" t="s">
        <v>79</v>
      </c>
      <c r="D91" s="43" t="s">
        <v>83</v>
      </c>
      <c r="E91" s="43" t="s">
        <v>87</v>
      </c>
      <c r="F91" s="43" t="s">
        <v>88</v>
      </c>
      <c r="G91" s="43" t="s">
        <v>87</v>
      </c>
      <c r="H91" s="43" t="s">
        <v>87</v>
      </c>
      <c r="I91" s="43" t="s">
        <v>87</v>
      </c>
      <c r="J91" s="43" t="s">
        <v>87</v>
      </c>
      <c r="K91" s="38">
        <v>61040</v>
      </c>
      <c r="L91" s="38">
        <v>33530</v>
      </c>
      <c r="M91" s="38">
        <v>68100</v>
      </c>
    </row>
    <row r="92" spans="1:13" s="264" customFormat="1">
      <c r="A92" s="15">
        <v>2</v>
      </c>
      <c r="B92" s="407"/>
      <c r="C92" s="16" t="s">
        <v>80</v>
      </c>
      <c r="D92" s="17" t="s">
        <v>83</v>
      </c>
      <c r="E92" s="17" t="s">
        <v>87</v>
      </c>
      <c r="F92" s="17" t="s">
        <v>88</v>
      </c>
      <c r="G92" s="17" t="s">
        <v>87</v>
      </c>
      <c r="H92" s="17" t="s">
        <v>87</v>
      </c>
      <c r="I92" s="17" t="s">
        <v>87</v>
      </c>
      <c r="J92" s="17" t="s">
        <v>87</v>
      </c>
      <c r="K92" s="35">
        <v>61040</v>
      </c>
      <c r="L92" s="35">
        <v>33530</v>
      </c>
      <c r="M92" s="35">
        <v>68100</v>
      </c>
    </row>
    <row r="93" spans="1:13" s="264" customFormat="1">
      <c r="A93" s="15">
        <v>3</v>
      </c>
      <c r="B93" s="407"/>
      <c r="C93" s="16" t="s">
        <v>81</v>
      </c>
      <c r="D93" s="17" t="s">
        <v>83</v>
      </c>
      <c r="E93" s="17" t="s">
        <v>87</v>
      </c>
      <c r="F93" s="17" t="s">
        <v>88</v>
      </c>
      <c r="G93" s="17" t="s">
        <v>87</v>
      </c>
      <c r="H93" s="17" t="s">
        <v>87</v>
      </c>
      <c r="I93" s="17" t="s">
        <v>87</v>
      </c>
      <c r="J93" s="17" t="s">
        <v>87</v>
      </c>
      <c r="K93" s="35">
        <v>98820</v>
      </c>
      <c r="L93" s="35">
        <v>26780</v>
      </c>
      <c r="M93" s="35">
        <v>79230</v>
      </c>
    </row>
    <row r="94" spans="1:13" s="264" customFormat="1">
      <c r="A94" s="40">
        <v>4</v>
      </c>
      <c r="B94" s="408"/>
      <c r="C94" s="41" t="s">
        <v>82</v>
      </c>
      <c r="D94" s="44" t="s">
        <v>83</v>
      </c>
      <c r="E94" s="44" t="s">
        <v>87</v>
      </c>
      <c r="F94" s="44" t="s">
        <v>88</v>
      </c>
      <c r="G94" s="44" t="s">
        <v>87</v>
      </c>
      <c r="H94" s="44" t="s">
        <v>87</v>
      </c>
      <c r="I94" s="44" t="s">
        <v>87</v>
      </c>
      <c r="J94" s="44" t="s">
        <v>87</v>
      </c>
      <c r="K94" s="42">
        <v>2</v>
      </c>
      <c r="L94" s="42">
        <v>1</v>
      </c>
      <c r="M94" s="42">
        <v>1</v>
      </c>
    </row>
    <row r="95" spans="1:13" s="264" customFormat="1">
      <c r="A95" s="15"/>
      <c r="B95" s="261"/>
      <c r="C95" s="16"/>
      <c r="D95" s="17"/>
      <c r="E95" s="17"/>
      <c r="F95" s="17"/>
      <c r="G95" s="17"/>
      <c r="H95" s="17"/>
      <c r="I95" s="17"/>
      <c r="J95" s="17"/>
      <c r="K95" s="35"/>
      <c r="L95" s="35"/>
      <c r="M95" s="35"/>
    </row>
    <row r="96" spans="1:13" s="264" customFormat="1">
      <c r="A96" s="413" t="s">
        <v>279</v>
      </c>
      <c r="B96" s="413"/>
      <c r="C96" s="413"/>
      <c r="D96" s="413"/>
      <c r="E96" s="413"/>
      <c r="F96" s="413"/>
      <c r="G96" s="413"/>
      <c r="H96" s="413"/>
      <c r="I96" s="413"/>
      <c r="J96" s="413"/>
      <c r="K96" s="413"/>
      <c r="L96" s="413"/>
      <c r="M96" s="413"/>
    </row>
    <row r="97" spans="1:13" s="264" customFormat="1">
      <c r="A97" s="27" t="s">
        <v>75</v>
      </c>
      <c r="B97" s="27" t="s">
        <v>8</v>
      </c>
      <c r="C97" s="28" t="s">
        <v>76</v>
      </c>
      <c r="D97" s="29" t="s">
        <v>77</v>
      </c>
      <c r="E97" s="29" t="s">
        <v>50</v>
      </c>
      <c r="F97" s="30" t="s">
        <v>53</v>
      </c>
      <c r="G97" s="29" t="s">
        <v>60</v>
      </c>
      <c r="H97" s="29" t="s">
        <v>51</v>
      </c>
      <c r="I97" s="29" t="s">
        <v>47</v>
      </c>
      <c r="J97" s="30" t="s">
        <v>78</v>
      </c>
      <c r="K97" s="29" t="s">
        <v>54</v>
      </c>
      <c r="L97" s="30" t="s">
        <v>58</v>
      </c>
      <c r="M97" s="29" t="s">
        <v>59</v>
      </c>
    </row>
    <row r="98" spans="1:13" s="264" customFormat="1">
      <c r="A98" s="15">
        <v>1</v>
      </c>
      <c r="B98" s="407" t="s">
        <v>16</v>
      </c>
      <c r="C98" s="16" t="s">
        <v>79</v>
      </c>
      <c r="D98" s="35">
        <v>50720</v>
      </c>
      <c r="E98" s="35">
        <v>103070</v>
      </c>
      <c r="F98" s="35">
        <v>3638</v>
      </c>
      <c r="G98" s="35">
        <v>52070</v>
      </c>
      <c r="H98" s="35">
        <v>173050</v>
      </c>
      <c r="I98" s="35">
        <v>153451</v>
      </c>
      <c r="J98" s="35">
        <v>250950</v>
      </c>
      <c r="K98" s="35">
        <v>110430</v>
      </c>
      <c r="L98" s="35">
        <v>37920</v>
      </c>
      <c r="M98" s="35">
        <v>56370</v>
      </c>
    </row>
    <row r="99" spans="1:13" s="264" customFormat="1">
      <c r="A99" s="15">
        <v>2</v>
      </c>
      <c r="B99" s="407"/>
      <c r="C99" s="16" t="s">
        <v>80</v>
      </c>
      <c r="D99" s="268"/>
      <c r="E99" s="268"/>
      <c r="F99" s="268"/>
      <c r="G99" s="268"/>
      <c r="H99" s="268"/>
      <c r="I99" s="268"/>
      <c r="J99" s="268"/>
      <c r="K99" s="268"/>
      <c r="L99" s="268"/>
      <c r="M99" s="268"/>
    </row>
    <row r="100" spans="1:13" s="264" customFormat="1">
      <c r="A100" s="15">
        <v>3</v>
      </c>
      <c r="B100" s="407"/>
      <c r="C100" s="16" t="s">
        <v>81</v>
      </c>
      <c r="D100" s="35">
        <v>74191</v>
      </c>
      <c r="E100" s="35">
        <v>195394</v>
      </c>
      <c r="F100" s="35">
        <v>3584</v>
      </c>
      <c r="G100" s="35">
        <v>93887</v>
      </c>
      <c r="H100" s="35">
        <v>380505</v>
      </c>
      <c r="I100" s="35">
        <v>253374</v>
      </c>
      <c r="J100" s="35">
        <v>510172</v>
      </c>
      <c r="K100" s="35">
        <v>202316</v>
      </c>
      <c r="L100" s="35">
        <v>62256</v>
      </c>
      <c r="M100" s="35">
        <v>96018</v>
      </c>
    </row>
    <row r="101" spans="1:13" s="264" customFormat="1">
      <c r="A101" s="40">
        <v>4</v>
      </c>
      <c r="B101" s="408"/>
      <c r="C101" s="41" t="s">
        <v>82</v>
      </c>
      <c r="D101" s="42">
        <v>1</v>
      </c>
      <c r="E101" s="42">
        <v>2</v>
      </c>
      <c r="F101" s="42">
        <v>1</v>
      </c>
      <c r="G101" s="42">
        <v>2</v>
      </c>
      <c r="H101" s="42">
        <v>2</v>
      </c>
      <c r="I101" s="42">
        <v>2</v>
      </c>
      <c r="J101" s="42">
        <v>2</v>
      </c>
      <c r="K101" s="42">
        <v>2</v>
      </c>
      <c r="L101" s="42">
        <v>2</v>
      </c>
      <c r="M101" s="42">
        <v>2</v>
      </c>
    </row>
    <row r="102" spans="1:13" s="264" customFormat="1">
      <c r="A102" s="54">
        <v>1</v>
      </c>
      <c r="B102" s="410" t="s">
        <v>17</v>
      </c>
      <c r="C102" s="55" t="s">
        <v>79</v>
      </c>
      <c r="D102" s="50" t="s">
        <v>83</v>
      </c>
      <c r="E102" s="50" t="s">
        <v>87</v>
      </c>
      <c r="F102" s="50" t="s">
        <v>88</v>
      </c>
      <c r="G102" s="50" t="s">
        <v>87</v>
      </c>
      <c r="H102" s="50" t="s">
        <v>87</v>
      </c>
      <c r="I102" s="50" t="s">
        <v>87</v>
      </c>
      <c r="J102" s="50" t="s">
        <v>87</v>
      </c>
      <c r="K102" s="50">
        <v>50290</v>
      </c>
      <c r="L102" s="50">
        <v>60720</v>
      </c>
      <c r="M102" s="50">
        <v>65590</v>
      </c>
    </row>
    <row r="103" spans="1:13" s="264" customFormat="1">
      <c r="A103" s="53">
        <v>2</v>
      </c>
      <c r="B103" s="411"/>
      <c r="C103" s="52" t="s">
        <v>80</v>
      </c>
      <c r="D103" s="270"/>
      <c r="E103" s="270"/>
      <c r="F103" s="270"/>
      <c r="G103" s="270"/>
      <c r="H103" s="270"/>
      <c r="I103" s="270"/>
      <c r="J103" s="270"/>
      <c r="K103" s="270"/>
      <c r="L103" s="270"/>
      <c r="M103" s="270"/>
    </row>
    <row r="104" spans="1:13" s="264" customFormat="1">
      <c r="A104" s="53">
        <v>3</v>
      </c>
      <c r="B104" s="411"/>
      <c r="C104" s="52" t="s">
        <v>81</v>
      </c>
      <c r="D104" s="45" t="s">
        <v>83</v>
      </c>
      <c r="E104" s="45" t="s">
        <v>87</v>
      </c>
      <c r="F104" s="45" t="s">
        <v>88</v>
      </c>
      <c r="G104" s="45" t="s">
        <v>87</v>
      </c>
      <c r="H104" s="45" t="s">
        <v>87</v>
      </c>
      <c r="I104" s="45" t="s">
        <v>87</v>
      </c>
      <c r="J104" s="45" t="s">
        <v>87</v>
      </c>
      <c r="K104" s="45">
        <v>90619</v>
      </c>
      <c r="L104" s="45">
        <v>64086</v>
      </c>
      <c r="M104" s="45">
        <v>64247</v>
      </c>
    </row>
    <row r="105" spans="1:13" s="264" customFormat="1">
      <c r="A105" s="56">
        <v>4</v>
      </c>
      <c r="B105" s="412"/>
      <c r="C105" s="57" t="s">
        <v>82</v>
      </c>
      <c r="D105" s="47" t="s">
        <v>83</v>
      </c>
      <c r="E105" s="47" t="s">
        <v>87</v>
      </c>
      <c r="F105" s="47" t="s">
        <v>88</v>
      </c>
      <c r="G105" s="47" t="s">
        <v>87</v>
      </c>
      <c r="H105" s="47" t="s">
        <v>87</v>
      </c>
      <c r="I105" s="47" t="s">
        <v>87</v>
      </c>
      <c r="J105" s="47" t="s">
        <v>87</v>
      </c>
      <c r="K105" s="47">
        <v>2</v>
      </c>
      <c r="L105" s="47">
        <v>1</v>
      </c>
      <c r="M105" s="47">
        <v>1</v>
      </c>
    </row>
    <row r="106" spans="1:13" s="264" customFormat="1">
      <c r="A106" s="36">
        <v>1</v>
      </c>
      <c r="B106" s="409" t="s">
        <v>74</v>
      </c>
      <c r="C106" s="37" t="s">
        <v>79</v>
      </c>
      <c r="D106" s="38">
        <v>17130</v>
      </c>
      <c r="E106" s="38">
        <v>4290</v>
      </c>
      <c r="F106" s="38">
        <v>2323</v>
      </c>
      <c r="G106" s="38">
        <v>21860</v>
      </c>
      <c r="H106" s="38">
        <v>6630</v>
      </c>
      <c r="I106" s="38">
        <v>10115</v>
      </c>
      <c r="J106" s="38">
        <v>4020</v>
      </c>
      <c r="K106" s="38">
        <v>62930</v>
      </c>
      <c r="L106" s="38">
        <v>47361</v>
      </c>
      <c r="M106" s="38">
        <v>4570</v>
      </c>
    </row>
    <row r="107" spans="1:13" s="264" customFormat="1">
      <c r="A107" s="15">
        <v>2</v>
      </c>
      <c r="B107" s="407"/>
      <c r="C107" s="16" t="s">
        <v>80</v>
      </c>
      <c r="D107" s="268"/>
      <c r="E107" s="268"/>
      <c r="F107" s="268"/>
      <c r="G107" s="268"/>
      <c r="H107" s="268"/>
      <c r="I107" s="268"/>
      <c r="J107" s="268"/>
      <c r="K107" s="268"/>
      <c r="L107" s="268"/>
      <c r="M107" s="268"/>
    </row>
    <row r="108" spans="1:13" s="264" customFormat="1">
      <c r="A108" s="15">
        <v>3</v>
      </c>
      <c r="B108" s="407"/>
      <c r="C108" s="16" t="s">
        <v>81</v>
      </c>
      <c r="D108" s="35">
        <v>23022</v>
      </c>
      <c r="E108" s="35">
        <v>5241</v>
      </c>
      <c r="F108" s="35">
        <v>12741</v>
      </c>
      <c r="G108" s="35">
        <v>67229</v>
      </c>
      <c r="H108" s="35">
        <v>20703</v>
      </c>
      <c r="I108" s="35">
        <v>27705</v>
      </c>
      <c r="J108" s="35">
        <v>6478</v>
      </c>
      <c r="K108" s="35">
        <v>185877</v>
      </c>
      <c r="L108" s="35">
        <v>135221</v>
      </c>
      <c r="M108" s="35">
        <v>8317</v>
      </c>
    </row>
    <row r="109" spans="1:13" s="264" customFormat="1">
      <c r="A109" s="40">
        <v>4</v>
      </c>
      <c r="B109" s="408"/>
      <c r="C109" s="41" t="s">
        <v>82</v>
      </c>
      <c r="D109" s="42">
        <v>1</v>
      </c>
      <c r="E109" s="42">
        <v>1</v>
      </c>
      <c r="F109" s="42">
        <v>5</v>
      </c>
      <c r="G109" s="42">
        <v>3</v>
      </c>
      <c r="H109" s="42">
        <v>3</v>
      </c>
      <c r="I109" s="42">
        <v>3</v>
      </c>
      <c r="J109" s="42">
        <v>2</v>
      </c>
      <c r="K109" s="42">
        <v>3</v>
      </c>
      <c r="L109" s="42">
        <v>3</v>
      </c>
      <c r="M109" s="42">
        <v>2</v>
      </c>
    </row>
    <row r="110" spans="1:13" s="264" customFormat="1">
      <c r="A110" s="36">
        <v>1</v>
      </c>
      <c r="B110" s="409" t="s">
        <v>19</v>
      </c>
      <c r="C110" s="37" t="s">
        <v>79</v>
      </c>
      <c r="D110" s="43" t="s">
        <v>83</v>
      </c>
      <c r="E110" s="43" t="s">
        <v>87</v>
      </c>
      <c r="F110" s="43" t="s">
        <v>88</v>
      </c>
      <c r="G110" s="38">
        <v>4340</v>
      </c>
      <c r="H110" s="38" t="s">
        <v>87</v>
      </c>
      <c r="I110" s="38" t="s">
        <v>87</v>
      </c>
      <c r="J110" s="38">
        <v>400</v>
      </c>
      <c r="K110" s="38">
        <v>59370</v>
      </c>
      <c r="L110" s="38">
        <v>71165</v>
      </c>
      <c r="M110" s="38">
        <v>117280</v>
      </c>
    </row>
    <row r="111" spans="1:13" s="264" customFormat="1">
      <c r="A111" s="15">
        <v>2</v>
      </c>
      <c r="B111" s="407"/>
      <c r="C111" s="16" t="s">
        <v>80</v>
      </c>
      <c r="D111" s="266"/>
      <c r="E111" s="266"/>
      <c r="F111" s="266"/>
      <c r="G111" s="268"/>
      <c r="H111" s="268"/>
      <c r="I111" s="268"/>
      <c r="J111" s="268"/>
      <c r="K111" s="268"/>
      <c r="L111" s="268"/>
      <c r="M111" s="268"/>
    </row>
    <row r="112" spans="1:13" s="264" customFormat="1">
      <c r="A112" s="15">
        <v>3</v>
      </c>
      <c r="B112" s="407"/>
      <c r="C112" s="16" t="s">
        <v>81</v>
      </c>
      <c r="D112" s="17" t="s">
        <v>83</v>
      </c>
      <c r="E112" s="17" t="s">
        <v>87</v>
      </c>
      <c r="F112" s="17" t="s">
        <v>88</v>
      </c>
      <c r="G112" s="35">
        <v>4849</v>
      </c>
      <c r="H112" s="35" t="s">
        <v>87</v>
      </c>
      <c r="I112" s="35" t="s">
        <v>87</v>
      </c>
      <c r="J112" s="35">
        <v>425</v>
      </c>
      <c r="K112" s="35">
        <v>108495</v>
      </c>
      <c r="L112" s="35">
        <v>86613</v>
      </c>
      <c r="M112" s="35">
        <v>124041</v>
      </c>
    </row>
    <row r="113" spans="1:13" s="264" customFormat="1">
      <c r="A113" s="40">
        <v>4</v>
      </c>
      <c r="B113" s="408"/>
      <c r="C113" s="41" t="s">
        <v>82</v>
      </c>
      <c r="D113" s="44" t="s">
        <v>83</v>
      </c>
      <c r="E113" s="44" t="s">
        <v>87</v>
      </c>
      <c r="F113" s="44" t="s">
        <v>88</v>
      </c>
      <c r="G113" s="42">
        <v>1</v>
      </c>
      <c r="H113" s="42" t="s">
        <v>87</v>
      </c>
      <c r="I113" s="42" t="s">
        <v>87</v>
      </c>
      <c r="J113" s="42">
        <v>1</v>
      </c>
      <c r="K113" s="42">
        <v>2</v>
      </c>
      <c r="L113" s="42">
        <v>1</v>
      </c>
      <c r="M113" s="42">
        <v>1</v>
      </c>
    </row>
    <row r="114" spans="1:13" s="264" customFormat="1">
      <c r="A114" s="36">
        <v>1</v>
      </c>
      <c r="B114" s="409" t="s">
        <v>20</v>
      </c>
      <c r="C114" s="37" t="s">
        <v>79</v>
      </c>
      <c r="D114" s="38">
        <v>74450</v>
      </c>
      <c r="E114" s="38">
        <v>120310</v>
      </c>
      <c r="F114" s="38">
        <v>6834</v>
      </c>
      <c r="G114" s="38">
        <v>102410</v>
      </c>
      <c r="H114" s="38">
        <v>185650</v>
      </c>
      <c r="I114" s="38">
        <v>120219</v>
      </c>
      <c r="J114" s="38">
        <v>181230</v>
      </c>
      <c r="K114" s="38">
        <v>83910</v>
      </c>
      <c r="L114" s="38" t="s">
        <v>84</v>
      </c>
      <c r="M114" s="38" t="s">
        <v>84</v>
      </c>
    </row>
    <row r="115" spans="1:13" s="264" customFormat="1">
      <c r="A115" s="15">
        <v>2</v>
      </c>
      <c r="B115" s="407"/>
      <c r="C115" s="16" t="s">
        <v>80</v>
      </c>
      <c r="D115" s="268"/>
      <c r="E115" s="268"/>
      <c r="F115" s="268"/>
      <c r="G115" s="268"/>
      <c r="H115" s="268"/>
      <c r="I115" s="268"/>
      <c r="J115" s="268"/>
      <c r="K115" s="268"/>
      <c r="L115" s="268"/>
      <c r="M115" s="268"/>
    </row>
    <row r="116" spans="1:13" s="264" customFormat="1">
      <c r="A116" s="15">
        <v>3</v>
      </c>
      <c r="B116" s="407"/>
      <c r="C116" s="16" t="s">
        <v>81</v>
      </c>
      <c r="D116" s="35">
        <v>687350</v>
      </c>
      <c r="E116" s="35">
        <v>1914979</v>
      </c>
      <c r="F116" s="35">
        <v>68170</v>
      </c>
      <c r="G116" s="35">
        <v>1529022</v>
      </c>
      <c r="H116" s="35">
        <v>3618825</v>
      </c>
      <c r="I116" s="35">
        <v>1842666</v>
      </c>
      <c r="J116" s="35">
        <v>2728351</v>
      </c>
      <c r="K116" s="35">
        <v>1114723</v>
      </c>
      <c r="L116" s="35" t="s">
        <v>84</v>
      </c>
      <c r="M116" s="35" t="s">
        <v>84</v>
      </c>
    </row>
    <row r="117" spans="1:13" s="264" customFormat="1">
      <c r="A117" s="40">
        <v>4</v>
      </c>
      <c r="B117" s="408"/>
      <c r="C117" s="41" t="s">
        <v>82</v>
      </c>
      <c r="D117" s="42">
        <v>9</v>
      </c>
      <c r="E117" s="42">
        <v>16</v>
      </c>
      <c r="F117" s="42">
        <v>10</v>
      </c>
      <c r="G117" s="42">
        <v>15</v>
      </c>
      <c r="H117" s="42">
        <v>19</v>
      </c>
      <c r="I117" s="42">
        <v>15</v>
      </c>
      <c r="J117" s="42">
        <v>15</v>
      </c>
      <c r="K117" s="42">
        <v>13</v>
      </c>
      <c r="L117" s="42" t="s">
        <v>84</v>
      </c>
      <c r="M117" s="42" t="s">
        <v>84</v>
      </c>
    </row>
    <row r="118" spans="1:13" s="264" customFormat="1">
      <c r="A118" s="36">
        <v>1</v>
      </c>
      <c r="B118" s="409" t="s">
        <v>21</v>
      </c>
      <c r="C118" s="37" t="s">
        <v>79</v>
      </c>
      <c r="D118" s="38">
        <v>39410</v>
      </c>
      <c r="E118" s="38">
        <v>2450</v>
      </c>
      <c r="F118" s="38" t="s">
        <v>88</v>
      </c>
      <c r="G118" s="38">
        <v>6160</v>
      </c>
      <c r="H118" s="38">
        <v>30840</v>
      </c>
      <c r="I118" s="38">
        <v>63780</v>
      </c>
      <c r="J118" s="38">
        <v>49290</v>
      </c>
      <c r="K118" s="43" t="s">
        <v>87</v>
      </c>
      <c r="L118" s="43" t="s">
        <v>84</v>
      </c>
      <c r="M118" s="43" t="s">
        <v>84</v>
      </c>
    </row>
    <row r="119" spans="1:13" s="264" customFormat="1">
      <c r="A119" s="15">
        <v>2</v>
      </c>
      <c r="B119" s="407"/>
      <c r="C119" s="16" t="s">
        <v>80</v>
      </c>
      <c r="D119" s="268"/>
      <c r="E119" s="268"/>
      <c r="F119" s="268"/>
      <c r="G119" s="268"/>
      <c r="H119" s="268"/>
      <c r="I119" s="268"/>
      <c r="J119" s="268"/>
      <c r="K119" s="266"/>
      <c r="L119" s="266"/>
      <c r="M119" s="266"/>
    </row>
    <row r="120" spans="1:13" s="264" customFormat="1">
      <c r="A120" s="15">
        <v>3</v>
      </c>
      <c r="B120" s="407"/>
      <c r="C120" s="16" t="s">
        <v>81</v>
      </c>
      <c r="D120" s="35">
        <v>223727</v>
      </c>
      <c r="E120" s="35">
        <v>17763</v>
      </c>
      <c r="F120" s="35" t="s">
        <v>88</v>
      </c>
      <c r="G120" s="35">
        <v>45678</v>
      </c>
      <c r="H120" s="35">
        <v>250789</v>
      </c>
      <c r="I120" s="35">
        <v>405936</v>
      </c>
      <c r="J120" s="35">
        <v>334417</v>
      </c>
      <c r="K120" s="17" t="s">
        <v>87</v>
      </c>
      <c r="L120" s="17" t="s">
        <v>84</v>
      </c>
      <c r="M120" s="17" t="s">
        <v>84</v>
      </c>
    </row>
    <row r="121" spans="1:13" s="264" customFormat="1">
      <c r="A121" s="40">
        <v>4</v>
      </c>
      <c r="B121" s="408"/>
      <c r="C121" s="41" t="s">
        <v>82</v>
      </c>
      <c r="D121" s="42">
        <v>6</v>
      </c>
      <c r="E121" s="42">
        <v>7</v>
      </c>
      <c r="F121" s="42" t="s">
        <v>88</v>
      </c>
      <c r="G121" s="42">
        <v>7</v>
      </c>
      <c r="H121" s="42">
        <v>8</v>
      </c>
      <c r="I121" s="42">
        <v>6</v>
      </c>
      <c r="J121" s="42">
        <v>7</v>
      </c>
      <c r="K121" s="44" t="s">
        <v>87</v>
      </c>
      <c r="L121" s="44" t="s">
        <v>84</v>
      </c>
      <c r="M121" s="44" t="s">
        <v>84</v>
      </c>
    </row>
    <row r="122" spans="1:13" s="264" customFormat="1">
      <c r="A122" s="36">
        <v>1</v>
      </c>
      <c r="B122" s="409" t="s">
        <v>22</v>
      </c>
      <c r="C122" s="37" t="s">
        <v>79</v>
      </c>
      <c r="D122" s="38">
        <v>58150</v>
      </c>
      <c r="E122" s="38">
        <v>17525</v>
      </c>
      <c r="F122" s="38" t="s">
        <v>88</v>
      </c>
      <c r="G122" s="49">
        <v>7980</v>
      </c>
      <c r="H122" s="38">
        <v>84400</v>
      </c>
      <c r="I122" s="38">
        <v>93153</v>
      </c>
      <c r="J122" s="38">
        <v>66760</v>
      </c>
      <c r="K122" s="43" t="s">
        <v>87</v>
      </c>
      <c r="L122" s="43" t="s">
        <v>84</v>
      </c>
      <c r="M122" s="43" t="s">
        <v>84</v>
      </c>
    </row>
    <row r="123" spans="1:13" s="264" customFormat="1">
      <c r="A123" s="15">
        <v>2</v>
      </c>
      <c r="B123" s="407"/>
      <c r="C123" s="16" t="s">
        <v>80</v>
      </c>
      <c r="D123" s="268"/>
      <c r="E123" s="268"/>
      <c r="F123" s="268"/>
      <c r="G123" s="268"/>
      <c r="H123" s="268"/>
      <c r="I123" s="268"/>
      <c r="J123" s="268"/>
      <c r="K123" s="266"/>
      <c r="L123" s="266"/>
      <c r="M123" s="266"/>
    </row>
    <row r="124" spans="1:13" s="264" customFormat="1">
      <c r="A124" s="15">
        <v>3</v>
      </c>
      <c r="B124" s="407"/>
      <c r="C124" s="16" t="s">
        <v>81</v>
      </c>
      <c r="D124" s="35">
        <v>577065</v>
      </c>
      <c r="E124" s="35">
        <v>154759</v>
      </c>
      <c r="F124" s="35" t="s">
        <v>88</v>
      </c>
      <c r="G124" s="48">
        <v>62502</v>
      </c>
      <c r="H124" s="35">
        <v>839480</v>
      </c>
      <c r="I124" s="35">
        <v>925015</v>
      </c>
      <c r="J124" s="35">
        <v>980307</v>
      </c>
      <c r="K124" s="17" t="s">
        <v>87</v>
      </c>
      <c r="L124" s="17" t="s">
        <v>84</v>
      </c>
      <c r="M124" s="17" t="s">
        <v>84</v>
      </c>
    </row>
    <row r="125" spans="1:13" s="264" customFormat="1">
      <c r="A125" s="40">
        <v>4</v>
      </c>
      <c r="B125" s="408"/>
      <c r="C125" s="41" t="s">
        <v>82</v>
      </c>
      <c r="D125" s="42">
        <v>10</v>
      </c>
      <c r="E125" s="42">
        <v>9</v>
      </c>
      <c r="F125" s="42" t="s">
        <v>88</v>
      </c>
      <c r="G125" s="51">
        <v>8</v>
      </c>
      <c r="H125" s="42">
        <v>10</v>
      </c>
      <c r="I125" s="42">
        <v>10</v>
      </c>
      <c r="J125" s="42">
        <v>15</v>
      </c>
      <c r="K125" s="44" t="s">
        <v>87</v>
      </c>
      <c r="L125" s="44" t="s">
        <v>84</v>
      </c>
      <c r="M125" s="44" t="s">
        <v>84</v>
      </c>
    </row>
    <row r="126" spans="1:13" s="264" customFormat="1">
      <c r="A126" s="36">
        <v>1</v>
      </c>
      <c r="B126" s="409" t="s">
        <v>23</v>
      </c>
      <c r="C126" s="37" t="s">
        <v>79</v>
      </c>
      <c r="D126" s="38">
        <v>10555</v>
      </c>
      <c r="E126" s="38">
        <v>2817</v>
      </c>
      <c r="F126" s="38" t="s">
        <v>88</v>
      </c>
      <c r="G126" s="38">
        <v>26350</v>
      </c>
      <c r="H126" s="38">
        <v>39150</v>
      </c>
      <c r="I126" s="38">
        <v>33450</v>
      </c>
      <c r="J126" s="38">
        <v>129120</v>
      </c>
      <c r="K126" s="38">
        <v>117810</v>
      </c>
      <c r="L126" s="38" t="s">
        <v>84</v>
      </c>
      <c r="M126" s="38">
        <v>25690</v>
      </c>
    </row>
    <row r="127" spans="1:13" s="264" customFormat="1">
      <c r="A127" s="15">
        <v>2</v>
      </c>
      <c r="B127" s="407"/>
      <c r="C127" s="16" t="s">
        <v>80</v>
      </c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</row>
    <row r="128" spans="1:13" s="264" customFormat="1">
      <c r="A128" s="15">
        <v>3</v>
      </c>
      <c r="B128" s="407"/>
      <c r="C128" s="16" t="s">
        <v>81</v>
      </c>
      <c r="D128" s="35">
        <v>75164</v>
      </c>
      <c r="E128" s="35">
        <v>15815</v>
      </c>
      <c r="F128" s="35" t="s">
        <v>88</v>
      </c>
      <c r="G128" s="35">
        <v>374610</v>
      </c>
      <c r="H128" s="35">
        <v>712890</v>
      </c>
      <c r="I128" s="35">
        <v>466127</v>
      </c>
      <c r="J128" s="35">
        <v>2318158</v>
      </c>
      <c r="K128" s="35">
        <v>1476369</v>
      </c>
      <c r="L128" s="35" t="s">
        <v>84</v>
      </c>
      <c r="M128" s="35">
        <v>521443</v>
      </c>
    </row>
    <row r="129" spans="1:13" s="264" customFormat="1">
      <c r="A129" s="40">
        <v>4</v>
      </c>
      <c r="B129" s="408"/>
      <c r="C129" s="41" t="s">
        <v>82</v>
      </c>
      <c r="D129" s="42">
        <v>7</v>
      </c>
      <c r="E129" s="42">
        <v>6</v>
      </c>
      <c r="F129" s="42" t="s">
        <v>88</v>
      </c>
      <c r="G129" s="42">
        <v>14</v>
      </c>
      <c r="H129" s="42">
        <v>18</v>
      </c>
      <c r="I129" s="42">
        <v>14</v>
      </c>
      <c r="J129" s="42">
        <v>18</v>
      </c>
      <c r="K129" s="42">
        <v>13</v>
      </c>
      <c r="L129" s="42" t="s">
        <v>84</v>
      </c>
      <c r="M129" s="42">
        <v>20</v>
      </c>
    </row>
    <row r="130" spans="1:13" s="264" customFormat="1">
      <c r="A130" s="36">
        <v>1</v>
      </c>
      <c r="B130" s="409" t="s">
        <v>85</v>
      </c>
      <c r="C130" s="37" t="s">
        <v>79</v>
      </c>
      <c r="D130" s="43" t="s">
        <v>83</v>
      </c>
      <c r="E130" s="43" t="s">
        <v>87</v>
      </c>
      <c r="F130" s="43" t="s">
        <v>88</v>
      </c>
      <c r="G130" s="38">
        <v>4360</v>
      </c>
      <c r="H130" s="38" t="s">
        <v>87</v>
      </c>
      <c r="I130" s="38" t="s">
        <v>87</v>
      </c>
      <c r="J130" s="38" t="s">
        <v>87</v>
      </c>
      <c r="K130" s="38">
        <v>49950</v>
      </c>
      <c r="L130" s="38">
        <v>6940</v>
      </c>
      <c r="M130" s="38">
        <v>14970</v>
      </c>
    </row>
    <row r="131" spans="1:13" s="264" customFormat="1">
      <c r="A131" s="15">
        <v>2</v>
      </c>
      <c r="B131" s="407"/>
      <c r="C131" s="16" t="s">
        <v>80</v>
      </c>
      <c r="D131" s="266"/>
      <c r="E131" s="266"/>
      <c r="F131" s="266"/>
      <c r="G131" s="268"/>
      <c r="H131" s="268"/>
      <c r="I131" s="268"/>
      <c r="J131" s="268"/>
      <c r="K131" s="268"/>
      <c r="L131" s="268"/>
      <c r="M131" s="268"/>
    </row>
    <row r="132" spans="1:13" s="264" customFormat="1">
      <c r="A132" s="15">
        <v>3</v>
      </c>
      <c r="B132" s="407"/>
      <c r="C132" s="16" t="s">
        <v>81</v>
      </c>
      <c r="D132" s="17" t="s">
        <v>83</v>
      </c>
      <c r="E132" s="17" t="s">
        <v>87</v>
      </c>
      <c r="F132" s="17" t="s">
        <v>88</v>
      </c>
      <c r="G132" s="35">
        <v>4945</v>
      </c>
      <c r="H132" s="35" t="s">
        <v>87</v>
      </c>
      <c r="I132" s="35" t="s">
        <v>87</v>
      </c>
      <c r="J132" s="35" t="s">
        <v>87</v>
      </c>
      <c r="K132" s="35">
        <v>98398</v>
      </c>
      <c r="L132" s="35">
        <v>20364</v>
      </c>
      <c r="M132" s="35">
        <v>21219</v>
      </c>
    </row>
    <row r="133" spans="1:13" s="264" customFormat="1">
      <c r="A133" s="40">
        <v>4</v>
      </c>
      <c r="B133" s="408"/>
      <c r="C133" s="41" t="s">
        <v>82</v>
      </c>
      <c r="D133" s="44" t="s">
        <v>83</v>
      </c>
      <c r="E133" s="44" t="s">
        <v>87</v>
      </c>
      <c r="F133" s="44" t="s">
        <v>88</v>
      </c>
      <c r="G133" s="42">
        <v>1</v>
      </c>
      <c r="H133" s="42" t="s">
        <v>87</v>
      </c>
      <c r="I133" s="42" t="s">
        <v>87</v>
      </c>
      <c r="J133" s="42" t="s">
        <v>87</v>
      </c>
      <c r="K133" s="42">
        <v>2</v>
      </c>
      <c r="L133" s="42">
        <v>3</v>
      </c>
      <c r="M133" s="42">
        <v>1</v>
      </c>
    </row>
    <row r="134" spans="1:13" s="264" customFormat="1">
      <c r="A134" s="36">
        <v>1</v>
      </c>
      <c r="B134" s="409" t="s">
        <v>24</v>
      </c>
      <c r="C134" s="37" t="s">
        <v>79</v>
      </c>
      <c r="D134" s="43" t="s">
        <v>83</v>
      </c>
      <c r="E134" s="43" t="s">
        <v>87</v>
      </c>
      <c r="F134" s="43" t="s">
        <v>88</v>
      </c>
      <c r="G134" s="36" t="s">
        <v>87</v>
      </c>
      <c r="H134" s="38">
        <v>8216</v>
      </c>
      <c r="I134" s="38">
        <v>6190</v>
      </c>
      <c r="J134" s="38">
        <v>11420</v>
      </c>
      <c r="K134" s="38">
        <v>49950</v>
      </c>
      <c r="L134" s="38">
        <v>6940</v>
      </c>
      <c r="M134" s="38">
        <v>14970</v>
      </c>
    </row>
    <row r="135" spans="1:13" s="264" customFormat="1">
      <c r="A135" s="15">
        <v>2</v>
      </c>
      <c r="B135" s="407"/>
      <c r="C135" s="16" t="s">
        <v>80</v>
      </c>
      <c r="D135" s="266"/>
      <c r="E135" s="266"/>
      <c r="F135" s="266"/>
      <c r="G135" s="266"/>
      <c r="H135" s="268"/>
      <c r="I135" s="268"/>
      <c r="J135" s="268"/>
      <c r="K135" s="268"/>
      <c r="L135" s="268"/>
      <c r="M135" s="268"/>
    </row>
    <row r="136" spans="1:13" s="264" customFormat="1">
      <c r="A136" s="15">
        <v>3</v>
      </c>
      <c r="B136" s="407"/>
      <c r="C136" s="16" t="s">
        <v>81</v>
      </c>
      <c r="D136" s="17" t="s">
        <v>83</v>
      </c>
      <c r="E136" s="17" t="s">
        <v>87</v>
      </c>
      <c r="F136" s="17" t="s">
        <v>88</v>
      </c>
      <c r="G136" s="15" t="s">
        <v>87</v>
      </c>
      <c r="H136" s="35">
        <v>9859</v>
      </c>
      <c r="I136" s="35">
        <v>8762</v>
      </c>
      <c r="J136" s="35">
        <v>14132</v>
      </c>
      <c r="K136" s="35">
        <v>227650</v>
      </c>
      <c r="L136" s="35">
        <v>73808</v>
      </c>
      <c r="M136" s="35">
        <v>196676</v>
      </c>
    </row>
    <row r="137" spans="1:13" s="264" customFormat="1">
      <c r="A137" s="40">
        <v>4</v>
      </c>
      <c r="B137" s="408"/>
      <c r="C137" s="41" t="s">
        <v>82</v>
      </c>
      <c r="D137" s="44" t="s">
        <v>83</v>
      </c>
      <c r="E137" s="44" t="s">
        <v>87</v>
      </c>
      <c r="F137" s="44" t="s">
        <v>88</v>
      </c>
      <c r="G137" s="40" t="s">
        <v>87</v>
      </c>
      <c r="H137" s="42">
        <v>1</v>
      </c>
      <c r="I137" s="42">
        <v>1</v>
      </c>
      <c r="J137" s="42">
        <v>1</v>
      </c>
      <c r="K137" s="42">
        <v>2</v>
      </c>
      <c r="L137" s="42">
        <v>1</v>
      </c>
      <c r="M137" s="42">
        <v>2</v>
      </c>
    </row>
    <row r="138" spans="1:13" s="264" customFormat="1">
      <c r="A138" s="36">
        <v>1</v>
      </c>
      <c r="B138" s="409" t="s">
        <v>25</v>
      </c>
      <c r="C138" s="37" t="s">
        <v>79</v>
      </c>
      <c r="D138" s="43" t="s">
        <v>83</v>
      </c>
      <c r="E138" s="43" t="s">
        <v>87</v>
      </c>
      <c r="F138" s="43" t="s">
        <v>88</v>
      </c>
      <c r="G138" s="38">
        <v>1920</v>
      </c>
      <c r="H138" s="38">
        <v>1930</v>
      </c>
      <c r="I138" s="38">
        <v>8123</v>
      </c>
      <c r="J138" s="38">
        <v>7690</v>
      </c>
      <c r="K138" s="38">
        <v>56160</v>
      </c>
      <c r="L138" s="38">
        <v>29403</v>
      </c>
      <c r="M138" s="38">
        <v>64720</v>
      </c>
    </row>
    <row r="139" spans="1:13" s="264" customFormat="1">
      <c r="A139" s="15">
        <v>2</v>
      </c>
      <c r="B139" s="407"/>
      <c r="C139" s="16" t="s">
        <v>80</v>
      </c>
      <c r="D139" s="266"/>
      <c r="E139" s="266"/>
      <c r="F139" s="266"/>
      <c r="G139" s="268"/>
      <c r="H139" s="268"/>
      <c r="I139" s="268"/>
      <c r="J139" s="268"/>
      <c r="K139" s="268"/>
      <c r="L139" s="268"/>
      <c r="M139" s="268"/>
    </row>
    <row r="140" spans="1:13" s="264" customFormat="1">
      <c r="A140" s="15">
        <v>3</v>
      </c>
      <c r="B140" s="407"/>
      <c r="C140" s="16" t="s">
        <v>81</v>
      </c>
      <c r="D140" s="17" t="s">
        <v>83</v>
      </c>
      <c r="E140" s="17" t="s">
        <v>87</v>
      </c>
      <c r="F140" s="17" t="s">
        <v>88</v>
      </c>
      <c r="G140" s="35">
        <v>1224</v>
      </c>
      <c r="H140" s="35">
        <v>1404</v>
      </c>
      <c r="I140" s="35">
        <v>4727</v>
      </c>
      <c r="J140" s="35">
        <v>7293</v>
      </c>
      <c r="K140" s="35">
        <v>105841</v>
      </c>
      <c r="L140" s="35">
        <v>22801</v>
      </c>
      <c r="M140" s="35">
        <v>75969</v>
      </c>
    </row>
    <row r="141" spans="1:13" s="264" customFormat="1">
      <c r="A141" s="40">
        <v>4</v>
      </c>
      <c r="B141" s="408"/>
      <c r="C141" s="41" t="s">
        <v>82</v>
      </c>
      <c r="D141" s="44" t="s">
        <v>83</v>
      </c>
      <c r="E141" s="44" t="s">
        <v>87</v>
      </c>
      <c r="F141" s="44" t="s">
        <v>88</v>
      </c>
      <c r="G141" s="42">
        <v>1</v>
      </c>
      <c r="H141" s="42">
        <v>1</v>
      </c>
      <c r="I141" s="42">
        <v>1</v>
      </c>
      <c r="J141" s="42">
        <v>1</v>
      </c>
      <c r="K141" s="42">
        <v>2</v>
      </c>
      <c r="L141" s="42">
        <v>1</v>
      </c>
      <c r="M141" s="42">
        <v>1</v>
      </c>
    </row>
    <row r="142" spans="1:13" s="264" customFormat="1">
      <c r="A142" s="273"/>
      <c r="B142" s="273"/>
      <c r="C142" s="273"/>
      <c r="D142" s="273"/>
      <c r="E142" s="273"/>
      <c r="F142" s="273"/>
      <c r="G142" s="273"/>
      <c r="H142" s="273"/>
      <c r="I142" s="273"/>
      <c r="J142" s="273"/>
      <c r="K142" s="273"/>
      <c r="L142" s="273"/>
      <c r="M142" s="273"/>
    </row>
    <row r="143" spans="1:13" s="264" customFormat="1" ht="29.25" customHeight="1">
      <c r="A143" s="413" t="s">
        <v>280</v>
      </c>
      <c r="B143" s="413"/>
      <c r="C143" s="413"/>
      <c r="D143" s="413"/>
      <c r="E143" s="413"/>
      <c r="F143" s="413"/>
      <c r="G143" s="413"/>
      <c r="H143" s="413"/>
      <c r="I143" s="413"/>
      <c r="J143" s="413"/>
      <c r="K143" s="413"/>
      <c r="L143" s="413"/>
      <c r="M143" s="413"/>
    </row>
    <row r="144" spans="1:13" s="264" customFormat="1" ht="29.25" customHeight="1">
      <c r="A144" s="31" t="s">
        <v>75</v>
      </c>
      <c r="B144" s="31" t="s">
        <v>8</v>
      </c>
      <c r="C144" s="32" t="s">
        <v>76</v>
      </c>
      <c r="D144" s="33" t="s">
        <v>90</v>
      </c>
      <c r="E144" s="33" t="s">
        <v>91</v>
      </c>
      <c r="F144" s="34" t="s">
        <v>92</v>
      </c>
      <c r="G144" s="33" t="s">
        <v>93</v>
      </c>
      <c r="H144" s="33" t="s">
        <v>94</v>
      </c>
      <c r="I144" s="33" t="s">
        <v>95</v>
      </c>
      <c r="J144" s="34" t="s">
        <v>96</v>
      </c>
      <c r="K144" s="33" t="s">
        <v>97</v>
      </c>
      <c r="L144" s="34" t="s">
        <v>98</v>
      </c>
      <c r="M144" s="33" t="s">
        <v>99</v>
      </c>
    </row>
    <row r="145" spans="1:13" s="264" customFormat="1">
      <c r="A145" s="53">
        <v>1</v>
      </c>
      <c r="B145" s="411" t="s">
        <v>16</v>
      </c>
      <c r="C145" s="52" t="s">
        <v>79</v>
      </c>
      <c r="D145" s="45">
        <v>50120</v>
      </c>
      <c r="E145" s="45">
        <v>104601</v>
      </c>
      <c r="F145" s="45">
        <v>3931</v>
      </c>
      <c r="G145" s="45">
        <v>53923</v>
      </c>
      <c r="H145" s="45">
        <v>174573</v>
      </c>
      <c r="I145" s="45">
        <v>153936</v>
      </c>
      <c r="J145" s="45">
        <v>236651</v>
      </c>
      <c r="K145" s="45">
        <v>134723</v>
      </c>
      <c r="L145" s="45">
        <v>43370</v>
      </c>
      <c r="M145" s="45">
        <v>67350</v>
      </c>
    </row>
    <row r="146" spans="1:13" s="264" customFormat="1">
      <c r="A146" s="53">
        <v>2</v>
      </c>
      <c r="B146" s="411"/>
      <c r="C146" s="52" t="s">
        <v>80</v>
      </c>
      <c r="D146" s="270"/>
      <c r="E146" s="270"/>
      <c r="F146" s="270"/>
      <c r="G146" s="270"/>
      <c r="H146" s="270"/>
      <c r="I146" s="270"/>
      <c r="J146" s="270"/>
      <c r="K146" s="270"/>
      <c r="L146" s="270"/>
      <c r="M146" s="270"/>
    </row>
    <row r="147" spans="1:13" s="264" customFormat="1">
      <c r="A147" s="53">
        <v>3</v>
      </c>
      <c r="B147" s="411"/>
      <c r="C147" s="52" t="s">
        <v>81</v>
      </c>
      <c r="D147" s="45">
        <v>56134</v>
      </c>
      <c r="E147" s="45">
        <v>202362</v>
      </c>
      <c r="F147" s="45">
        <v>4461</v>
      </c>
      <c r="G147" s="45">
        <v>97857</v>
      </c>
      <c r="H147" s="45">
        <v>364166</v>
      </c>
      <c r="I147" s="45">
        <v>173735</v>
      </c>
      <c r="J147" s="45">
        <v>434741</v>
      </c>
      <c r="K147" s="45">
        <v>192604</v>
      </c>
      <c r="L147" s="45">
        <v>75273</v>
      </c>
      <c r="M147" s="45">
        <v>82651</v>
      </c>
    </row>
    <row r="148" spans="1:13" s="264" customFormat="1">
      <c r="A148" s="56">
        <v>4</v>
      </c>
      <c r="B148" s="412"/>
      <c r="C148" s="57" t="s">
        <v>82</v>
      </c>
      <c r="D148" s="47">
        <v>1</v>
      </c>
      <c r="E148" s="47">
        <v>2</v>
      </c>
      <c r="F148" s="47">
        <v>1</v>
      </c>
      <c r="G148" s="47">
        <v>2</v>
      </c>
      <c r="H148" s="47">
        <v>2</v>
      </c>
      <c r="I148" s="47">
        <v>1</v>
      </c>
      <c r="J148" s="47">
        <v>2</v>
      </c>
      <c r="K148" s="47">
        <v>1</v>
      </c>
      <c r="L148" s="47">
        <v>2</v>
      </c>
      <c r="M148" s="47">
        <v>1</v>
      </c>
    </row>
    <row r="149" spans="1:13" s="264" customFormat="1">
      <c r="A149" s="53">
        <v>1</v>
      </c>
      <c r="B149" s="416" t="s">
        <v>17</v>
      </c>
      <c r="C149" s="60" t="s">
        <v>79</v>
      </c>
      <c r="D149" s="61" t="s">
        <v>83</v>
      </c>
      <c r="E149" s="61" t="s">
        <v>87</v>
      </c>
      <c r="F149" s="61" t="s">
        <v>88</v>
      </c>
      <c r="G149" s="61" t="s">
        <v>87</v>
      </c>
      <c r="H149" s="61" t="s">
        <v>87</v>
      </c>
      <c r="I149" s="61" t="s">
        <v>87</v>
      </c>
      <c r="J149" s="61" t="s">
        <v>87</v>
      </c>
      <c r="K149" s="61">
        <v>54670</v>
      </c>
      <c r="L149" s="61">
        <v>60100</v>
      </c>
      <c r="M149" s="61">
        <v>63906</v>
      </c>
    </row>
    <row r="150" spans="1:13" s="264" customFormat="1">
      <c r="A150" s="53">
        <v>2</v>
      </c>
      <c r="B150" s="417"/>
      <c r="C150" s="58" t="s">
        <v>80</v>
      </c>
      <c r="D150" s="274"/>
      <c r="E150" s="274"/>
      <c r="F150" s="274"/>
      <c r="G150" s="274"/>
      <c r="H150" s="274"/>
      <c r="I150" s="274"/>
      <c r="J150" s="274"/>
      <c r="K150" s="274"/>
      <c r="L150" s="274"/>
      <c r="M150" s="274"/>
    </row>
    <row r="151" spans="1:13" s="264" customFormat="1">
      <c r="A151" s="53">
        <v>3</v>
      </c>
      <c r="B151" s="417"/>
      <c r="C151" s="58" t="s">
        <v>81</v>
      </c>
      <c r="D151" s="59" t="s">
        <v>83</v>
      </c>
      <c r="E151" s="59" t="s">
        <v>87</v>
      </c>
      <c r="F151" s="59" t="s">
        <v>88</v>
      </c>
      <c r="G151" s="59" t="s">
        <v>87</v>
      </c>
      <c r="H151" s="59" t="s">
        <v>87</v>
      </c>
      <c r="I151" s="59" t="s">
        <v>87</v>
      </c>
      <c r="J151" s="59" t="s">
        <v>87</v>
      </c>
      <c r="K151" s="59">
        <v>79074</v>
      </c>
      <c r="L151" s="59">
        <v>50521</v>
      </c>
      <c r="M151" s="59">
        <v>54327</v>
      </c>
    </row>
    <row r="152" spans="1:13" s="264" customFormat="1">
      <c r="A152" s="56">
        <v>4</v>
      </c>
      <c r="B152" s="418"/>
      <c r="C152" s="62" t="s">
        <v>82</v>
      </c>
      <c r="D152" s="63" t="s">
        <v>83</v>
      </c>
      <c r="E152" s="63" t="s">
        <v>87</v>
      </c>
      <c r="F152" s="63" t="s">
        <v>88</v>
      </c>
      <c r="G152" s="63" t="s">
        <v>87</v>
      </c>
      <c r="H152" s="63" t="s">
        <v>87</v>
      </c>
      <c r="I152" s="63" t="s">
        <v>87</v>
      </c>
      <c r="J152" s="63" t="s">
        <v>87</v>
      </c>
      <c r="K152" s="63">
        <v>1</v>
      </c>
      <c r="L152" s="63">
        <v>1</v>
      </c>
      <c r="M152" s="63">
        <v>1</v>
      </c>
    </row>
    <row r="153" spans="1:13" s="264" customFormat="1">
      <c r="A153" s="15">
        <v>1</v>
      </c>
      <c r="B153" s="409" t="s">
        <v>74</v>
      </c>
      <c r="C153" s="37" t="s">
        <v>79</v>
      </c>
      <c r="D153" s="38">
        <v>17410</v>
      </c>
      <c r="E153" s="38">
        <v>4328</v>
      </c>
      <c r="F153" s="38">
        <v>2909</v>
      </c>
      <c r="G153" s="38">
        <v>22759</v>
      </c>
      <c r="H153" s="38">
        <v>6655</v>
      </c>
      <c r="I153" s="38">
        <v>10281</v>
      </c>
      <c r="J153" s="38">
        <v>3840</v>
      </c>
      <c r="K153" s="38">
        <v>73389</v>
      </c>
      <c r="L153" s="38">
        <v>51080</v>
      </c>
      <c r="M153" s="38">
        <v>4829</v>
      </c>
    </row>
    <row r="154" spans="1:13" s="264" customFormat="1">
      <c r="A154" s="15">
        <v>2</v>
      </c>
      <c r="B154" s="407"/>
      <c r="C154" s="16" t="s">
        <v>80</v>
      </c>
      <c r="D154" s="268"/>
      <c r="E154" s="268"/>
      <c r="F154" s="268"/>
      <c r="G154" s="268"/>
      <c r="H154" s="268"/>
      <c r="I154" s="268"/>
      <c r="J154" s="268"/>
      <c r="K154" s="268"/>
      <c r="L154" s="268"/>
      <c r="M154" s="268"/>
    </row>
    <row r="155" spans="1:13" s="264" customFormat="1">
      <c r="A155" s="15">
        <v>3</v>
      </c>
      <c r="B155" s="407"/>
      <c r="C155" s="16" t="s">
        <v>81</v>
      </c>
      <c r="D155" s="35">
        <v>21066</v>
      </c>
      <c r="E155" s="35">
        <v>5366</v>
      </c>
      <c r="F155" s="35">
        <v>18773</v>
      </c>
      <c r="G155" s="35">
        <v>75389</v>
      </c>
      <c r="H155" s="35">
        <v>22320</v>
      </c>
      <c r="I155" s="35">
        <v>27625</v>
      </c>
      <c r="J155" s="35">
        <v>6160</v>
      </c>
      <c r="K155" s="35">
        <v>171293</v>
      </c>
      <c r="L155" s="35">
        <v>109455</v>
      </c>
      <c r="M155" s="35">
        <v>6527</v>
      </c>
    </row>
    <row r="156" spans="1:13" s="264" customFormat="1">
      <c r="A156" s="40">
        <v>4</v>
      </c>
      <c r="B156" s="408"/>
      <c r="C156" s="41" t="s">
        <v>82</v>
      </c>
      <c r="D156" s="42">
        <v>1</v>
      </c>
      <c r="E156" s="42">
        <v>1</v>
      </c>
      <c r="F156" s="42">
        <v>6</v>
      </c>
      <c r="G156" s="42">
        <v>3</v>
      </c>
      <c r="H156" s="42">
        <v>3</v>
      </c>
      <c r="I156" s="42">
        <v>3</v>
      </c>
      <c r="J156" s="42">
        <v>2</v>
      </c>
      <c r="K156" s="42">
        <v>2</v>
      </c>
      <c r="L156" s="42">
        <v>2</v>
      </c>
      <c r="M156" s="42">
        <v>1</v>
      </c>
    </row>
    <row r="157" spans="1:13" s="264" customFormat="1">
      <c r="A157" s="36">
        <v>1</v>
      </c>
      <c r="B157" s="409" t="s">
        <v>19</v>
      </c>
      <c r="C157" s="37" t="s">
        <v>79</v>
      </c>
      <c r="D157" s="43" t="s">
        <v>83</v>
      </c>
      <c r="E157" s="43" t="s">
        <v>87</v>
      </c>
      <c r="F157" s="43" t="s">
        <v>88</v>
      </c>
      <c r="G157" s="38">
        <v>4404</v>
      </c>
      <c r="H157" s="38" t="s">
        <v>87</v>
      </c>
      <c r="I157" s="38" t="s">
        <v>87</v>
      </c>
      <c r="J157" s="38">
        <v>630</v>
      </c>
      <c r="K157" s="38">
        <v>70780</v>
      </c>
      <c r="L157" s="38">
        <v>66230</v>
      </c>
      <c r="M157" s="38">
        <v>101439</v>
      </c>
    </row>
    <row r="158" spans="1:13" s="264" customFormat="1">
      <c r="A158" s="15">
        <v>2</v>
      </c>
      <c r="B158" s="407"/>
      <c r="C158" s="16" t="s">
        <v>80</v>
      </c>
      <c r="D158" s="266"/>
      <c r="E158" s="266"/>
      <c r="F158" s="266"/>
      <c r="G158" s="268"/>
      <c r="H158" s="268"/>
      <c r="I158" s="268"/>
      <c r="J158" s="268"/>
      <c r="K158" s="268"/>
      <c r="L158" s="268"/>
      <c r="M158" s="268"/>
    </row>
    <row r="159" spans="1:13" s="264" customFormat="1">
      <c r="A159" s="15">
        <v>3</v>
      </c>
      <c r="B159" s="407"/>
      <c r="C159" s="16" t="s">
        <v>81</v>
      </c>
      <c r="D159" s="17" t="s">
        <v>83</v>
      </c>
      <c r="E159" s="17" t="s">
        <v>87</v>
      </c>
      <c r="F159" s="17" t="s">
        <v>88</v>
      </c>
      <c r="G159" s="35">
        <v>5345</v>
      </c>
      <c r="H159" s="35" t="s">
        <v>87</v>
      </c>
      <c r="I159" s="35" t="s">
        <v>87</v>
      </c>
      <c r="J159" s="35">
        <v>708</v>
      </c>
      <c r="K159" s="35">
        <v>130634</v>
      </c>
      <c r="L159" s="35">
        <v>69545</v>
      </c>
      <c r="M159" s="35">
        <v>80836</v>
      </c>
    </row>
    <row r="160" spans="1:13" s="264" customFormat="1">
      <c r="A160" s="40">
        <v>4</v>
      </c>
      <c r="B160" s="408"/>
      <c r="C160" s="41" t="s">
        <v>82</v>
      </c>
      <c r="D160" s="44" t="s">
        <v>83</v>
      </c>
      <c r="E160" s="44" t="s">
        <v>87</v>
      </c>
      <c r="F160" s="44" t="s">
        <v>88</v>
      </c>
      <c r="G160" s="42">
        <v>1</v>
      </c>
      <c r="H160" s="42" t="s">
        <v>87</v>
      </c>
      <c r="I160" s="42" t="s">
        <v>87</v>
      </c>
      <c r="J160" s="42">
        <v>1</v>
      </c>
      <c r="K160" s="42">
        <v>2</v>
      </c>
      <c r="L160" s="42">
        <v>1</v>
      </c>
      <c r="M160" s="42">
        <v>1</v>
      </c>
    </row>
    <row r="161" spans="1:13" s="264" customFormat="1">
      <c r="A161" s="36">
        <v>1</v>
      </c>
      <c r="B161" s="409" t="s">
        <v>20</v>
      </c>
      <c r="C161" s="37" t="s">
        <v>79</v>
      </c>
      <c r="D161" s="38">
        <v>73250</v>
      </c>
      <c r="E161" s="38">
        <v>122275</v>
      </c>
      <c r="F161" s="38">
        <v>6742</v>
      </c>
      <c r="G161" s="38">
        <v>105169</v>
      </c>
      <c r="H161" s="38">
        <v>186165</v>
      </c>
      <c r="I161" s="38">
        <v>121541</v>
      </c>
      <c r="J161" s="38">
        <v>184903</v>
      </c>
      <c r="K161" s="38">
        <v>89320</v>
      </c>
      <c r="L161" s="43" t="s">
        <v>84</v>
      </c>
      <c r="M161" s="43" t="s">
        <v>84</v>
      </c>
    </row>
    <row r="162" spans="1:13" s="264" customFormat="1">
      <c r="A162" s="15">
        <v>2</v>
      </c>
      <c r="B162" s="407"/>
      <c r="C162" s="16" t="s">
        <v>80</v>
      </c>
      <c r="D162" s="268"/>
      <c r="E162" s="268"/>
      <c r="F162" s="268"/>
      <c r="G162" s="268"/>
      <c r="H162" s="268"/>
      <c r="I162" s="268"/>
      <c r="J162" s="268"/>
      <c r="K162" s="268"/>
      <c r="L162" s="266"/>
      <c r="M162" s="266"/>
    </row>
    <row r="163" spans="1:13" s="264" customFormat="1">
      <c r="A163" s="15">
        <v>3</v>
      </c>
      <c r="B163" s="407"/>
      <c r="C163" s="16" t="s">
        <v>81</v>
      </c>
      <c r="D163" s="35">
        <v>556700</v>
      </c>
      <c r="E163" s="35">
        <v>1976946</v>
      </c>
      <c r="F163" s="35">
        <v>71863</v>
      </c>
      <c r="G163" s="35">
        <v>1660007</v>
      </c>
      <c r="H163" s="35">
        <v>3858149</v>
      </c>
      <c r="I163" s="35">
        <v>1900444</v>
      </c>
      <c r="J163" s="35">
        <v>2883353</v>
      </c>
      <c r="K163" s="35">
        <v>1333406</v>
      </c>
      <c r="L163" s="17" t="s">
        <v>84</v>
      </c>
      <c r="M163" s="17" t="s">
        <v>84</v>
      </c>
    </row>
    <row r="164" spans="1:13" s="264" customFormat="1">
      <c r="A164" s="40">
        <v>4</v>
      </c>
      <c r="B164" s="408"/>
      <c r="C164" s="41" t="s">
        <v>82</v>
      </c>
      <c r="D164" s="42">
        <v>8</v>
      </c>
      <c r="E164" s="42">
        <v>16</v>
      </c>
      <c r="F164" s="42">
        <v>11</v>
      </c>
      <c r="G164" s="42">
        <v>16</v>
      </c>
      <c r="H164" s="42">
        <v>21</v>
      </c>
      <c r="I164" s="42">
        <v>16</v>
      </c>
      <c r="J164" s="42">
        <v>16</v>
      </c>
      <c r="K164" s="42">
        <v>15</v>
      </c>
      <c r="L164" s="44" t="s">
        <v>84</v>
      </c>
      <c r="M164" s="44" t="s">
        <v>84</v>
      </c>
    </row>
    <row r="165" spans="1:13" s="264" customFormat="1">
      <c r="A165" s="36">
        <v>1</v>
      </c>
      <c r="B165" s="409" t="s">
        <v>21</v>
      </c>
      <c r="C165" s="37" t="s">
        <v>79</v>
      </c>
      <c r="D165" s="38">
        <v>37810</v>
      </c>
      <c r="E165" s="38">
        <v>15944</v>
      </c>
      <c r="F165" s="38" t="s">
        <v>88</v>
      </c>
      <c r="G165" s="38">
        <v>6268</v>
      </c>
      <c r="H165" s="38">
        <v>31018</v>
      </c>
      <c r="I165" s="38">
        <v>64109</v>
      </c>
      <c r="J165" s="38">
        <v>49214</v>
      </c>
      <c r="K165" s="43" t="s">
        <v>87</v>
      </c>
      <c r="L165" s="43" t="s">
        <v>84</v>
      </c>
      <c r="M165" s="43" t="s">
        <v>84</v>
      </c>
    </row>
    <row r="166" spans="1:13" s="264" customFormat="1">
      <c r="A166" s="15">
        <v>2</v>
      </c>
      <c r="B166" s="407"/>
      <c r="C166" s="16" t="s">
        <v>80</v>
      </c>
      <c r="D166" s="268"/>
      <c r="E166" s="268"/>
      <c r="F166" s="268"/>
      <c r="G166" s="268"/>
      <c r="H166" s="268"/>
      <c r="I166" s="268"/>
      <c r="J166" s="268"/>
      <c r="K166" s="266"/>
      <c r="L166" s="266"/>
      <c r="M166" s="266"/>
    </row>
    <row r="167" spans="1:13" s="264" customFormat="1">
      <c r="A167" s="15">
        <v>3</v>
      </c>
      <c r="B167" s="407"/>
      <c r="C167" s="16" t="s">
        <v>81</v>
      </c>
      <c r="D167" s="35">
        <v>185269</v>
      </c>
      <c r="E167" s="35">
        <v>94347</v>
      </c>
      <c r="F167" s="35" t="s">
        <v>88</v>
      </c>
      <c r="G167" s="35">
        <v>49278</v>
      </c>
      <c r="H167" s="35">
        <v>253441</v>
      </c>
      <c r="I167" s="35">
        <v>385437</v>
      </c>
      <c r="J167" s="35">
        <v>331873</v>
      </c>
      <c r="K167" s="17" t="s">
        <v>87</v>
      </c>
      <c r="L167" s="17" t="s">
        <v>84</v>
      </c>
      <c r="M167" s="17" t="s">
        <v>84</v>
      </c>
    </row>
    <row r="168" spans="1:13" s="264" customFormat="1">
      <c r="A168" s="40">
        <v>4</v>
      </c>
      <c r="B168" s="408"/>
      <c r="C168" s="41" t="s">
        <v>82</v>
      </c>
      <c r="D168" s="42">
        <v>5</v>
      </c>
      <c r="E168" s="42">
        <v>6</v>
      </c>
      <c r="F168" s="42" t="s">
        <v>88</v>
      </c>
      <c r="G168" s="42">
        <v>8</v>
      </c>
      <c r="H168" s="42">
        <v>8</v>
      </c>
      <c r="I168" s="42">
        <v>6</v>
      </c>
      <c r="J168" s="42">
        <v>7</v>
      </c>
      <c r="K168" s="44" t="s">
        <v>87</v>
      </c>
      <c r="L168" s="44" t="s">
        <v>84</v>
      </c>
      <c r="M168" s="44" t="s">
        <v>84</v>
      </c>
    </row>
    <row r="169" spans="1:13" s="264" customFormat="1">
      <c r="A169" s="36">
        <v>1</v>
      </c>
      <c r="B169" s="409" t="s">
        <v>22</v>
      </c>
      <c r="C169" s="37" t="s">
        <v>79</v>
      </c>
      <c r="D169" s="38">
        <v>56850</v>
      </c>
      <c r="E169" s="38">
        <v>17862</v>
      </c>
      <c r="F169" s="38" t="s">
        <v>88</v>
      </c>
      <c r="G169" s="38">
        <v>7899</v>
      </c>
      <c r="H169" s="38">
        <v>84768</v>
      </c>
      <c r="I169" s="38">
        <v>96216</v>
      </c>
      <c r="J169" s="38">
        <v>72901</v>
      </c>
      <c r="K169" s="43" t="s">
        <v>87</v>
      </c>
      <c r="L169" s="43" t="s">
        <v>84</v>
      </c>
      <c r="M169" s="43" t="s">
        <v>84</v>
      </c>
    </row>
    <row r="170" spans="1:13" s="264" customFormat="1">
      <c r="A170" s="15">
        <v>2</v>
      </c>
      <c r="B170" s="407"/>
      <c r="C170" s="16" t="s">
        <v>80</v>
      </c>
      <c r="D170" s="268"/>
      <c r="E170" s="268"/>
      <c r="F170" s="268"/>
      <c r="G170" s="268"/>
      <c r="H170" s="268"/>
      <c r="I170" s="268"/>
      <c r="J170" s="268"/>
      <c r="K170" s="266"/>
      <c r="L170" s="266"/>
      <c r="M170" s="266"/>
    </row>
    <row r="171" spans="1:13" s="264" customFormat="1">
      <c r="A171" s="15">
        <v>3</v>
      </c>
      <c r="B171" s="407"/>
      <c r="C171" s="16" t="s">
        <v>81</v>
      </c>
      <c r="D171" s="35">
        <v>510513</v>
      </c>
      <c r="E171" s="35">
        <v>159262</v>
      </c>
      <c r="F171" s="35" t="s">
        <v>88</v>
      </c>
      <c r="G171" s="35">
        <v>62555</v>
      </c>
      <c r="H171" s="35">
        <v>854240</v>
      </c>
      <c r="I171" s="35">
        <v>977432</v>
      </c>
      <c r="J171" s="35">
        <v>1055832</v>
      </c>
      <c r="K171" s="17" t="s">
        <v>87</v>
      </c>
      <c r="L171" s="17" t="s">
        <v>84</v>
      </c>
      <c r="M171" s="17" t="s">
        <v>84</v>
      </c>
    </row>
    <row r="172" spans="1:13" s="264" customFormat="1">
      <c r="A172" s="40">
        <v>4</v>
      </c>
      <c r="B172" s="408"/>
      <c r="C172" s="41" t="s">
        <v>82</v>
      </c>
      <c r="D172" s="42">
        <v>9</v>
      </c>
      <c r="E172" s="42">
        <v>9</v>
      </c>
      <c r="F172" s="42" t="s">
        <v>88</v>
      </c>
      <c r="G172" s="42">
        <v>8</v>
      </c>
      <c r="H172" s="42">
        <v>10</v>
      </c>
      <c r="I172" s="42">
        <v>10</v>
      </c>
      <c r="J172" s="42">
        <v>14</v>
      </c>
      <c r="K172" s="44" t="s">
        <v>87</v>
      </c>
      <c r="L172" s="44" t="s">
        <v>84</v>
      </c>
      <c r="M172" s="44" t="s">
        <v>84</v>
      </c>
    </row>
    <row r="173" spans="1:13" s="264" customFormat="1">
      <c r="A173" s="36">
        <v>1</v>
      </c>
      <c r="B173" s="409" t="s">
        <v>23</v>
      </c>
      <c r="C173" s="37" t="s">
        <v>79</v>
      </c>
      <c r="D173" s="38">
        <v>10150</v>
      </c>
      <c r="E173" s="38">
        <v>2818</v>
      </c>
      <c r="F173" s="38" t="s">
        <v>88</v>
      </c>
      <c r="G173" s="38">
        <v>27356</v>
      </c>
      <c r="H173" s="38">
        <v>39209</v>
      </c>
      <c r="I173" s="38">
        <v>33938</v>
      </c>
      <c r="J173" s="38">
        <v>125473</v>
      </c>
      <c r="K173" s="38">
        <v>138553</v>
      </c>
      <c r="L173" s="38" t="s">
        <v>84</v>
      </c>
      <c r="M173" s="38">
        <v>26302</v>
      </c>
    </row>
    <row r="174" spans="1:13" s="264" customFormat="1">
      <c r="A174" s="15">
        <v>2</v>
      </c>
      <c r="B174" s="407"/>
      <c r="C174" s="16" t="s">
        <v>80</v>
      </c>
      <c r="D174" s="268"/>
      <c r="E174" s="268"/>
      <c r="F174" s="268"/>
      <c r="G174" s="268"/>
      <c r="H174" s="268"/>
      <c r="I174" s="268"/>
      <c r="J174" s="268"/>
      <c r="K174" s="268"/>
      <c r="L174" s="268"/>
      <c r="M174" s="268"/>
    </row>
    <row r="175" spans="1:13" s="264" customFormat="1">
      <c r="A175" s="15">
        <v>3</v>
      </c>
      <c r="B175" s="407"/>
      <c r="C175" s="16" t="s">
        <v>81</v>
      </c>
      <c r="D175" s="35">
        <v>56134</v>
      </c>
      <c r="E175" s="35">
        <v>15712</v>
      </c>
      <c r="F175" s="35" t="s">
        <v>88</v>
      </c>
      <c r="G175" s="35">
        <v>426751</v>
      </c>
      <c r="H175" s="35">
        <v>682994</v>
      </c>
      <c r="I175" s="35">
        <v>470814</v>
      </c>
      <c r="J175" s="35">
        <v>2171341</v>
      </c>
      <c r="K175" s="35">
        <v>2005607</v>
      </c>
      <c r="L175" s="35" t="s">
        <v>84</v>
      </c>
      <c r="M175" s="35">
        <v>32184</v>
      </c>
    </row>
    <row r="176" spans="1:13" s="264" customFormat="1">
      <c r="A176" s="40">
        <v>4</v>
      </c>
      <c r="B176" s="408"/>
      <c r="C176" s="41" t="s">
        <v>82</v>
      </c>
      <c r="D176" s="42">
        <v>5</v>
      </c>
      <c r="E176" s="42">
        <v>6</v>
      </c>
      <c r="F176" s="42" t="s">
        <v>88</v>
      </c>
      <c r="G176" s="42">
        <v>16</v>
      </c>
      <c r="H176" s="42">
        <v>17</v>
      </c>
      <c r="I176" s="42">
        <v>14</v>
      </c>
      <c r="J176" s="42">
        <v>17</v>
      </c>
      <c r="K176" s="42">
        <v>14</v>
      </c>
      <c r="L176" s="42" t="s">
        <v>84</v>
      </c>
      <c r="M176" s="42">
        <v>18</v>
      </c>
    </row>
    <row r="177" spans="1:13" s="264" customFormat="1">
      <c r="A177" s="36">
        <v>1</v>
      </c>
      <c r="B177" s="409" t="s">
        <v>85</v>
      </c>
      <c r="C177" s="37" t="s">
        <v>79</v>
      </c>
      <c r="D177" s="43" t="s">
        <v>83</v>
      </c>
      <c r="E177" s="43" t="s">
        <v>87</v>
      </c>
      <c r="F177" s="43" t="s">
        <v>88</v>
      </c>
      <c r="G177" s="38">
        <v>4337</v>
      </c>
      <c r="H177" s="38" t="s">
        <v>87</v>
      </c>
      <c r="I177" s="38" t="s">
        <v>87</v>
      </c>
      <c r="J177" s="38" t="s">
        <v>87</v>
      </c>
      <c r="K177" s="38">
        <v>60431</v>
      </c>
      <c r="L177" s="38">
        <v>5540</v>
      </c>
      <c r="M177" s="38">
        <v>15630</v>
      </c>
    </row>
    <row r="178" spans="1:13" s="264" customFormat="1">
      <c r="A178" s="15">
        <v>2</v>
      </c>
      <c r="B178" s="407"/>
      <c r="C178" s="16" t="s">
        <v>80</v>
      </c>
      <c r="D178" s="266"/>
      <c r="E178" s="266"/>
      <c r="F178" s="266"/>
      <c r="G178" s="268"/>
      <c r="H178" s="268"/>
      <c r="I178" s="268"/>
      <c r="J178" s="268"/>
      <c r="K178" s="268"/>
      <c r="L178" s="268"/>
      <c r="M178" s="268"/>
    </row>
    <row r="179" spans="1:13" s="264" customFormat="1">
      <c r="A179" s="15">
        <v>3</v>
      </c>
      <c r="B179" s="407"/>
      <c r="C179" s="16" t="s">
        <v>81</v>
      </c>
      <c r="D179" s="17" t="s">
        <v>83</v>
      </c>
      <c r="E179" s="17" t="s">
        <v>87</v>
      </c>
      <c r="F179" s="17" t="s">
        <v>88</v>
      </c>
      <c r="G179" s="35">
        <v>5001</v>
      </c>
      <c r="H179" s="35" t="s">
        <v>87</v>
      </c>
      <c r="I179" s="35" t="s">
        <v>87</v>
      </c>
      <c r="J179" s="35" t="s">
        <v>87</v>
      </c>
      <c r="K179" s="35">
        <v>126656</v>
      </c>
      <c r="L179" s="35">
        <v>15117</v>
      </c>
      <c r="M179" s="35">
        <v>17736</v>
      </c>
    </row>
    <row r="180" spans="1:13" s="264" customFormat="1">
      <c r="A180" s="40">
        <v>4</v>
      </c>
      <c r="B180" s="408"/>
      <c r="C180" s="41" t="s">
        <v>82</v>
      </c>
      <c r="D180" s="44" t="s">
        <v>83</v>
      </c>
      <c r="E180" s="44" t="s">
        <v>87</v>
      </c>
      <c r="F180" s="44" t="s">
        <v>88</v>
      </c>
      <c r="G180" s="42">
        <v>1</v>
      </c>
      <c r="H180" s="42" t="s">
        <v>87</v>
      </c>
      <c r="I180" s="42" t="s">
        <v>87</v>
      </c>
      <c r="J180" s="42" t="s">
        <v>87</v>
      </c>
      <c r="K180" s="42">
        <v>2</v>
      </c>
      <c r="L180" s="42">
        <v>3</v>
      </c>
      <c r="M180" s="42">
        <v>1</v>
      </c>
    </row>
    <row r="181" spans="1:13" s="264" customFormat="1">
      <c r="A181" s="36">
        <v>1</v>
      </c>
      <c r="B181" s="409" t="s">
        <v>24</v>
      </c>
      <c r="C181" s="37" t="s">
        <v>79</v>
      </c>
      <c r="D181" s="43" t="s">
        <v>83</v>
      </c>
      <c r="E181" s="43" t="s">
        <v>87</v>
      </c>
      <c r="F181" s="43" t="s">
        <v>88</v>
      </c>
      <c r="G181" s="43" t="s">
        <v>87</v>
      </c>
      <c r="H181" s="43" t="s">
        <v>87</v>
      </c>
      <c r="I181" s="38">
        <v>6262</v>
      </c>
      <c r="J181" s="38">
        <v>11722</v>
      </c>
      <c r="K181" s="38">
        <v>130352</v>
      </c>
      <c r="L181" s="38">
        <v>75840</v>
      </c>
      <c r="M181" s="38">
        <v>132605</v>
      </c>
    </row>
    <row r="182" spans="1:13" s="264" customFormat="1">
      <c r="A182" s="15">
        <v>2</v>
      </c>
      <c r="B182" s="407"/>
      <c r="C182" s="16" t="s">
        <v>80</v>
      </c>
      <c r="D182" s="266"/>
      <c r="E182" s="266"/>
      <c r="F182" s="266"/>
      <c r="G182" s="266"/>
      <c r="H182" s="266"/>
      <c r="I182" s="268"/>
      <c r="J182" s="268"/>
      <c r="K182" s="268"/>
      <c r="L182" s="268"/>
      <c r="M182" s="268"/>
    </row>
    <row r="183" spans="1:13" s="264" customFormat="1">
      <c r="A183" s="15">
        <v>3</v>
      </c>
      <c r="B183" s="407"/>
      <c r="C183" s="16" t="s">
        <v>81</v>
      </c>
      <c r="D183" s="17" t="s">
        <v>83</v>
      </c>
      <c r="E183" s="17" t="s">
        <v>87</v>
      </c>
      <c r="F183" s="17" t="s">
        <v>88</v>
      </c>
      <c r="G183" s="17" t="s">
        <v>87</v>
      </c>
      <c r="H183" s="17" t="s">
        <v>87</v>
      </c>
      <c r="I183" s="35">
        <v>8143</v>
      </c>
      <c r="J183" s="35">
        <v>13695</v>
      </c>
      <c r="K183" s="35">
        <v>224476</v>
      </c>
      <c r="L183" s="35">
        <v>56524</v>
      </c>
      <c r="M183" s="35">
        <v>162265</v>
      </c>
    </row>
    <row r="184" spans="1:13" s="264" customFormat="1">
      <c r="A184" s="40">
        <v>4</v>
      </c>
      <c r="B184" s="408"/>
      <c r="C184" s="41" t="s">
        <v>82</v>
      </c>
      <c r="D184" s="44" t="s">
        <v>83</v>
      </c>
      <c r="E184" s="44" t="s">
        <v>87</v>
      </c>
      <c r="F184" s="44" t="s">
        <v>88</v>
      </c>
      <c r="G184" s="44" t="s">
        <v>87</v>
      </c>
      <c r="H184" s="44" t="s">
        <v>87</v>
      </c>
      <c r="I184" s="42">
        <v>1</v>
      </c>
      <c r="J184" s="42">
        <v>1</v>
      </c>
      <c r="K184" s="42">
        <v>2</v>
      </c>
      <c r="L184" s="42">
        <v>1</v>
      </c>
      <c r="M184" s="42">
        <v>1</v>
      </c>
    </row>
    <row r="185" spans="1:13" s="264" customFormat="1">
      <c r="A185" s="36">
        <v>1</v>
      </c>
      <c r="B185" s="409" t="s">
        <v>25</v>
      </c>
      <c r="C185" s="37" t="s">
        <v>79</v>
      </c>
      <c r="D185" s="43" t="s">
        <v>83</v>
      </c>
      <c r="E185" s="43" t="s">
        <v>87</v>
      </c>
      <c r="F185" s="43" t="s">
        <v>88</v>
      </c>
      <c r="G185" s="38">
        <v>1973</v>
      </c>
      <c r="H185" s="38" t="s">
        <v>87</v>
      </c>
      <c r="I185" s="38">
        <v>8213</v>
      </c>
      <c r="J185" s="38">
        <v>7690</v>
      </c>
      <c r="K185" s="38">
        <v>62544</v>
      </c>
      <c r="L185" s="38">
        <v>25880</v>
      </c>
      <c r="M185" s="38">
        <v>75956</v>
      </c>
    </row>
    <row r="186" spans="1:13" s="264" customFormat="1">
      <c r="A186" s="15">
        <v>2</v>
      </c>
      <c r="B186" s="407"/>
      <c r="C186" s="16" t="s">
        <v>80</v>
      </c>
      <c r="D186" s="266"/>
      <c r="E186" s="266"/>
      <c r="F186" s="266"/>
      <c r="G186" s="268"/>
      <c r="H186" s="268"/>
      <c r="I186" s="268"/>
      <c r="J186" s="268"/>
      <c r="K186" s="268"/>
      <c r="L186" s="268"/>
      <c r="M186" s="268"/>
    </row>
    <row r="187" spans="1:13" s="264" customFormat="1">
      <c r="A187" s="15">
        <v>3</v>
      </c>
      <c r="B187" s="407"/>
      <c r="C187" s="16" t="s">
        <v>81</v>
      </c>
      <c r="D187" s="17" t="s">
        <v>83</v>
      </c>
      <c r="E187" s="17" t="s">
        <v>87</v>
      </c>
      <c r="F187" s="17" t="s">
        <v>88</v>
      </c>
      <c r="G187" s="35">
        <v>1385</v>
      </c>
      <c r="H187" s="35" t="s">
        <v>87</v>
      </c>
      <c r="I187" s="35">
        <v>2387</v>
      </c>
      <c r="J187" s="35">
        <v>7280</v>
      </c>
      <c r="K187" s="35">
        <v>124720</v>
      </c>
      <c r="L187" s="35">
        <v>15910</v>
      </c>
      <c r="M187" s="35">
        <v>84996</v>
      </c>
    </row>
    <row r="188" spans="1:13" s="264" customFormat="1">
      <c r="A188" s="40">
        <v>4</v>
      </c>
      <c r="B188" s="408"/>
      <c r="C188" s="41" t="s">
        <v>82</v>
      </c>
      <c r="D188" s="44" t="s">
        <v>83</v>
      </c>
      <c r="E188" s="44" t="s">
        <v>87</v>
      </c>
      <c r="F188" s="44" t="s">
        <v>88</v>
      </c>
      <c r="G188" s="42">
        <v>1</v>
      </c>
      <c r="H188" s="42" t="s">
        <v>87</v>
      </c>
      <c r="I188" s="42">
        <v>0</v>
      </c>
      <c r="J188" s="42">
        <v>1</v>
      </c>
      <c r="K188" s="42">
        <v>2</v>
      </c>
      <c r="L188" s="42">
        <v>1</v>
      </c>
      <c r="M188" s="42">
        <v>1</v>
      </c>
    </row>
    <row r="189" spans="1:13" s="264" customFormat="1" ht="39" customHeight="1">
      <c r="A189" s="413" t="s">
        <v>281</v>
      </c>
      <c r="B189" s="413"/>
      <c r="C189" s="413"/>
      <c r="D189" s="413"/>
      <c r="E189" s="413"/>
      <c r="F189" s="413"/>
      <c r="G189" s="413"/>
      <c r="H189" s="413"/>
      <c r="I189" s="413"/>
      <c r="J189" s="413"/>
      <c r="K189" s="413"/>
      <c r="L189" s="413"/>
      <c r="M189" s="413"/>
    </row>
    <row r="190" spans="1:13" s="264" customFormat="1">
      <c r="A190" s="31" t="s">
        <v>75</v>
      </c>
      <c r="B190" s="31" t="s">
        <v>8</v>
      </c>
      <c r="C190" s="32" t="s">
        <v>76</v>
      </c>
      <c r="D190" s="33" t="s">
        <v>90</v>
      </c>
      <c r="E190" s="33" t="s">
        <v>91</v>
      </c>
      <c r="F190" s="34" t="s">
        <v>92</v>
      </c>
      <c r="G190" s="33" t="s">
        <v>93</v>
      </c>
      <c r="H190" s="33" t="s">
        <v>94</v>
      </c>
      <c r="I190" s="33" t="s">
        <v>95</v>
      </c>
      <c r="J190" s="34" t="s">
        <v>96</v>
      </c>
      <c r="K190" s="33" t="s">
        <v>97</v>
      </c>
      <c r="L190" s="34" t="s">
        <v>98</v>
      </c>
      <c r="M190" s="33" t="s">
        <v>99</v>
      </c>
    </row>
    <row r="191" spans="1:13" s="264" customFormat="1" ht="15" customHeight="1">
      <c r="A191" s="15">
        <v>1</v>
      </c>
      <c r="B191" s="407" t="s">
        <v>16</v>
      </c>
      <c r="C191" s="16" t="s">
        <v>79</v>
      </c>
      <c r="D191" s="35">
        <v>53461</v>
      </c>
      <c r="E191" s="35">
        <v>104984</v>
      </c>
      <c r="F191" s="35">
        <v>3719</v>
      </c>
      <c r="G191" s="35">
        <v>48243</v>
      </c>
      <c r="H191" s="35">
        <v>176825</v>
      </c>
      <c r="I191" s="35">
        <v>154613</v>
      </c>
      <c r="J191" s="35">
        <v>244922</v>
      </c>
      <c r="K191" s="35">
        <v>139214</v>
      </c>
      <c r="L191" s="35">
        <v>45732</v>
      </c>
      <c r="M191" s="35">
        <v>70370</v>
      </c>
    </row>
    <row r="192" spans="1:13" s="264" customFormat="1" ht="15" customHeight="1">
      <c r="A192" s="15">
        <v>2</v>
      </c>
      <c r="B192" s="407"/>
      <c r="C192" s="16" t="s">
        <v>80</v>
      </c>
      <c r="D192" s="268"/>
      <c r="E192" s="268"/>
      <c r="F192" s="268"/>
      <c r="G192" s="268"/>
      <c r="H192" s="268"/>
      <c r="I192" s="268"/>
      <c r="J192" s="268"/>
      <c r="K192" s="268"/>
      <c r="L192" s="268"/>
      <c r="M192" s="268"/>
    </row>
    <row r="193" spans="1:13" s="264" customFormat="1" ht="15" customHeight="1">
      <c r="A193" s="15">
        <v>3</v>
      </c>
      <c r="B193" s="407"/>
      <c r="C193" s="16" t="s">
        <v>81</v>
      </c>
      <c r="D193" s="35">
        <v>82825</v>
      </c>
      <c r="E193" s="35">
        <v>192069</v>
      </c>
      <c r="F193" s="35">
        <v>4681</v>
      </c>
      <c r="G193" s="35">
        <v>84922</v>
      </c>
      <c r="H193" s="35">
        <v>405377</v>
      </c>
      <c r="I193" s="35">
        <v>205419</v>
      </c>
      <c r="J193" s="35">
        <v>570350</v>
      </c>
      <c r="K193" s="35">
        <v>209353</v>
      </c>
      <c r="L193" s="35">
        <v>65811</v>
      </c>
      <c r="M193" s="35">
        <v>129090</v>
      </c>
    </row>
    <row r="194" spans="1:13" s="264" customFormat="1" ht="15" customHeight="1">
      <c r="A194" s="40">
        <v>4</v>
      </c>
      <c r="B194" s="408"/>
      <c r="C194" s="41" t="s">
        <v>82</v>
      </c>
      <c r="D194" s="42">
        <v>2</v>
      </c>
      <c r="E194" s="42">
        <v>2</v>
      </c>
      <c r="F194" s="42">
        <v>1</v>
      </c>
      <c r="G194" s="42">
        <v>2</v>
      </c>
      <c r="H194" s="42">
        <v>2</v>
      </c>
      <c r="I194" s="42">
        <v>1</v>
      </c>
      <c r="J194" s="42">
        <v>2</v>
      </c>
      <c r="K194" s="42">
        <v>2</v>
      </c>
      <c r="L194" s="42">
        <v>1</v>
      </c>
      <c r="M194" s="42">
        <v>2</v>
      </c>
    </row>
    <row r="195" spans="1:13" s="264" customFormat="1" ht="15" customHeight="1">
      <c r="A195" s="36">
        <v>1</v>
      </c>
      <c r="B195" s="409" t="s">
        <v>17</v>
      </c>
      <c r="C195" s="37" t="s">
        <v>79</v>
      </c>
      <c r="D195" s="43" t="s">
        <v>83</v>
      </c>
      <c r="E195" s="43" t="s">
        <v>87</v>
      </c>
      <c r="F195" s="43" t="s">
        <v>88</v>
      </c>
      <c r="G195" s="43" t="s">
        <v>87</v>
      </c>
      <c r="H195" s="43" t="s">
        <v>87</v>
      </c>
      <c r="I195" s="43" t="s">
        <v>87</v>
      </c>
      <c r="J195" s="43" t="s">
        <v>87</v>
      </c>
      <c r="K195" s="38">
        <v>55405</v>
      </c>
      <c r="L195" s="38">
        <v>56007</v>
      </c>
      <c r="M195" s="38">
        <v>61058</v>
      </c>
    </row>
    <row r="196" spans="1:13" s="264" customFormat="1" ht="15" customHeight="1">
      <c r="A196" s="15">
        <v>2</v>
      </c>
      <c r="B196" s="407"/>
      <c r="C196" s="16" t="s">
        <v>80</v>
      </c>
      <c r="D196" s="266"/>
      <c r="E196" s="266"/>
      <c r="F196" s="266"/>
      <c r="G196" s="266"/>
      <c r="H196" s="266"/>
      <c r="I196" s="266"/>
      <c r="J196" s="266"/>
      <c r="K196" s="268"/>
      <c r="L196" s="268"/>
      <c r="M196" s="268"/>
    </row>
    <row r="197" spans="1:13" s="264" customFormat="1" ht="15" customHeight="1">
      <c r="A197" s="15">
        <v>3</v>
      </c>
      <c r="B197" s="407"/>
      <c r="C197" s="16" t="s">
        <v>81</v>
      </c>
      <c r="D197" s="17" t="s">
        <v>83</v>
      </c>
      <c r="E197" s="17" t="s">
        <v>87</v>
      </c>
      <c r="F197" s="17" t="s">
        <v>88</v>
      </c>
      <c r="G197" s="17" t="s">
        <v>87</v>
      </c>
      <c r="H197" s="17" t="s">
        <v>87</v>
      </c>
      <c r="I197" s="17" t="s">
        <v>87</v>
      </c>
      <c r="J197" s="17" t="s">
        <v>87</v>
      </c>
      <c r="K197" s="35">
        <v>80486</v>
      </c>
      <c r="L197" s="35">
        <v>51310</v>
      </c>
      <c r="M197" s="35">
        <v>47888</v>
      </c>
    </row>
    <row r="198" spans="1:13" s="264" customFormat="1" ht="15" customHeight="1">
      <c r="A198" s="40">
        <v>4</v>
      </c>
      <c r="B198" s="408"/>
      <c r="C198" s="41" t="s">
        <v>82</v>
      </c>
      <c r="D198" s="44" t="s">
        <v>83</v>
      </c>
      <c r="E198" s="44" t="s">
        <v>87</v>
      </c>
      <c r="F198" s="44" t="s">
        <v>88</v>
      </c>
      <c r="G198" s="44" t="s">
        <v>87</v>
      </c>
      <c r="H198" s="44" t="s">
        <v>87</v>
      </c>
      <c r="I198" s="44" t="s">
        <v>87</v>
      </c>
      <c r="J198" s="44" t="s">
        <v>87</v>
      </c>
      <c r="K198" s="42">
        <v>1</v>
      </c>
      <c r="L198" s="42">
        <v>1</v>
      </c>
      <c r="M198" s="42">
        <v>1</v>
      </c>
    </row>
    <row r="199" spans="1:13" s="264" customFormat="1" ht="15" customHeight="1">
      <c r="A199" s="36">
        <v>1</v>
      </c>
      <c r="B199" s="409" t="s">
        <v>74</v>
      </c>
      <c r="C199" s="37" t="s">
        <v>79</v>
      </c>
      <c r="D199" s="38">
        <v>19809</v>
      </c>
      <c r="E199" s="38">
        <v>1731</v>
      </c>
      <c r="F199" s="38">
        <v>2917</v>
      </c>
      <c r="G199" s="38">
        <v>25305</v>
      </c>
      <c r="H199" s="38">
        <v>7306</v>
      </c>
      <c r="I199" s="38">
        <v>10268</v>
      </c>
      <c r="J199" s="38">
        <v>3902</v>
      </c>
      <c r="K199" s="38">
        <v>69253</v>
      </c>
      <c r="L199" s="38">
        <v>44059</v>
      </c>
      <c r="M199" s="38">
        <v>4978</v>
      </c>
    </row>
    <row r="200" spans="1:13" s="264" customFormat="1" ht="15" customHeight="1">
      <c r="A200" s="15">
        <v>2</v>
      </c>
      <c r="B200" s="407"/>
      <c r="C200" s="16" t="s">
        <v>80</v>
      </c>
      <c r="D200" s="268"/>
      <c r="E200" s="268"/>
      <c r="F200" s="268"/>
      <c r="G200" s="268"/>
      <c r="H200" s="268"/>
      <c r="I200" s="268"/>
      <c r="J200" s="268"/>
      <c r="K200" s="268"/>
      <c r="L200" s="268"/>
      <c r="M200" s="268"/>
    </row>
    <row r="201" spans="1:13" s="264" customFormat="1" ht="15" customHeight="1">
      <c r="A201" s="15">
        <v>3</v>
      </c>
      <c r="B201" s="407"/>
      <c r="C201" s="16" t="s">
        <v>81</v>
      </c>
      <c r="D201" s="48">
        <v>25464</v>
      </c>
      <c r="E201" s="35">
        <v>3221</v>
      </c>
      <c r="F201" s="35">
        <v>18822</v>
      </c>
      <c r="G201" s="35">
        <v>82546</v>
      </c>
      <c r="H201" s="35">
        <v>24567</v>
      </c>
      <c r="I201" s="35">
        <v>27748</v>
      </c>
      <c r="J201" s="35">
        <v>6268</v>
      </c>
      <c r="K201" s="35">
        <v>165328</v>
      </c>
      <c r="L201" s="35">
        <v>120171</v>
      </c>
      <c r="M201" s="35">
        <v>7000</v>
      </c>
    </row>
    <row r="202" spans="1:13" s="264" customFormat="1" ht="15" customHeight="1">
      <c r="A202" s="40">
        <v>4</v>
      </c>
      <c r="B202" s="408"/>
      <c r="C202" s="41" t="s">
        <v>82</v>
      </c>
      <c r="D202" s="42">
        <v>1</v>
      </c>
      <c r="E202" s="42">
        <v>2</v>
      </c>
      <c r="F202" s="42">
        <v>6</v>
      </c>
      <c r="G202" s="42">
        <v>3</v>
      </c>
      <c r="H202" s="42">
        <v>3</v>
      </c>
      <c r="I202" s="42">
        <v>3</v>
      </c>
      <c r="J202" s="42">
        <v>2</v>
      </c>
      <c r="K202" s="42">
        <v>2</v>
      </c>
      <c r="L202" s="42">
        <v>3</v>
      </c>
      <c r="M202" s="42">
        <v>1</v>
      </c>
    </row>
    <row r="203" spans="1:13" s="264" customFormat="1" ht="15" customHeight="1">
      <c r="A203" s="36">
        <v>1</v>
      </c>
      <c r="B203" s="409" t="s">
        <v>19</v>
      </c>
      <c r="C203" s="37" t="s">
        <v>79</v>
      </c>
      <c r="D203" s="43" t="s">
        <v>83</v>
      </c>
      <c r="E203" s="43" t="s">
        <v>87</v>
      </c>
      <c r="F203" s="43" t="s">
        <v>88</v>
      </c>
      <c r="G203" s="38">
        <v>4487</v>
      </c>
      <c r="H203" s="38" t="s">
        <v>87</v>
      </c>
      <c r="I203" s="38" t="s">
        <v>87</v>
      </c>
      <c r="J203" s="38">
        <v>652</v>
      </c>
      <c r="K203" s="38">
        <v>71281</v>
      </c>
      <c r="L203" s="38">
        <v>54169</v>
      </c>
      <c r="M203" s="38">
        <v>100252</v>
      </c>
    </row>
    <row r="204" spans="1:13" s="264" customFormat="1" ht="15" customHeight="1">
      <c r="A204" s="15">
        <v>2</v>
      </c>
      <c r="B204" s="407"/>
      <c r="C204" s="16" t="s">
        <v>80</v>
      </c>
      <c r="D204" s="266"/>
      <c r="E204" s="266"/>
      <c r="F204" s="266"/>
      <c r="G204" s="268"/>
      <c r="H204" s="268"/>
      <c r="I204" s="268"/>
      <c r="J204" s="268"/>
      <c r="K204" s="268"/>
      <c r="L204" s="268"/>
      <c r="M204" s="268"/>
    </row>
    <row r="205" spans="1:13" s="264" customFormat="1" ht="15" customHeight="1">
      <c r="A205" s="15">
        <v>3</v>
      </c>
      <c r="B205" s="407"/>
      <c r="C205" s="16" t="s">
        <v>81</v>
      </c>
      <c r="D205" s="17" t="s">
        <v>83</v>
      </c>
      <c r="E205" s="17" t="s">
        <v>87</v>
      </c>
      <c r="F205" s="17" t="s">
        <v>88</v>
      </c>
      <c r="G205" s="35">
        <v>5385</v>
      </c>
      <c r="H205" s="35" t="s">
        <v>87</v>
      </c>
      <c r="I205" s="35" t="s">
        <v>87</v>
      </c>
      <c r="J205" s="35">
        <v>843</v>
      </c>
      <c r="K205" s="35">
        <v>126429</v>
      </c>
      <c r="L205" s="35">
        <v>58617</v>
      </c>
      <c r="M205" s="35">
        <v>88709</v>
      </c>
    </row>
    <row r="206" spans="1:13" s="264" customFormat="1" ht="15" customHeight="1">
      <c r="A206" s="40">
        <v>4</v>
      </c>
      <c r="B206" s="408"/>
      <c r="C206" s="41" t="s">
        <v>82</v>
      </c>
      <c r="D206" s="44" t="s">
        <v>83</v>
      </c>
      <c r="E206" s="44" t="s">
        <v>87</v>
      </c>
      <c r="F206" s="44" t="s">
        <v>88</v>
      </c>
      <c r="G206" s="42">
        <v>1</v>
      </c>
      <c r="H206" s="42" t="s">
        <v>87</v>
      </c>
      <c r="I206" s="42" t="s">
        <v>87</v>
      </c>
      <c r="J206" s="42">
        <v>1</v>
      </c>
      <c r="K206" s="42">
        <v>2</v>
      </c>
      <c r="L206" s="42">
        <v>1</v>
      </c>
      <c r="M206" s="42">
        <v>1</v>
      </c>
    </row>
    <row r="207" spans="1:13" s="264" customFormat="1" ht="15" customHeight="1">
      <c r="A207" s="54">
        <v>1</v>
      </c>
      <c r="B207" s="410" t="s">
        <v>20</v>
      </c>
      <c r="C207" s="55" t="s">
        <v>79</v>
      </c>
      <c r="D207" s="64">
        <v>79392</v>
      </c>
      <c r="E207" s="64">
        <v>112377</v>
      </c>
      <c r="F207" s="64">
        <v>6406</v>
      </c>
      <c r="G207" s="64">
        <v>84924</v>
      </c>
      <c r="H207" s="64">
        <v>186291</v>
      </c>
      <c r="I207" s="64">
        <v>125516</v>
      </c>
      <c r="J207" s="64">
        <v>183438</v>
      </c>
      <c r="K207" s="64">
        <v>90207</v>
      </c>
      <c r="L207" s="50" t="s">
        <v>84</v>
      </c>
      <c r="M207" s="50" t="s">
        <v>84</v>
      </c>
    </row>
    <row r="208" spans="1:13" s="264" customFormat="1" ht="15" customHeight="1">
      <c r="A208" s="53">
        <v>2</v>
      </c>
      <c r="B208" s="411"/>
      <c r="C208" s="52" t="s">
        <v>80</v>
      </c>
      <c r="D208" s="269"/>
      <c r="E208" s="269"/>
      <c r="F208" s="269"/>
      <c r="G208" s="269"/>
      <c r="H208" s="269"/>
      <c r="I208" s="269"/>
      <c r="J208" s="269"/>
      <c r="K208" s="269"/>
      <c r="L208" s="270"/>
      <c r="M208" s="270"/>
    </row>
    <row r="209" spans="1:13" s="264" customFormat="1" ht="15" customHeight="1">
      <c r="A209" s="53">
        <v>3</v>
      </c>
      <c r="B209" s="411"/>
      <c r="C209" s="52" t="s">
        <v>81</v>
      </c>
      <c r="D209" s="65">
        <v>717474</v>
      </c>
      <c r="E209" s="65">
        <v>1764241</v>
      </c>
      <c r="F209" s="65">
        <v>73884</v>
      </c>
      <c r="G209" s="65">
        <v>1276089</v>
      </c>
      <c r="H209" s="65">
        <v>4164013</v>
      </c>
      <c r="I209" s="65">
        <v>2231908</v>
      </c>
      <c r="J209" s="65">
        <v>2949838</v>
      </c>
      <c r="K209" s="65">
        <v>1369831</v>
      </c>
      <c r="L209" s="45" t="s">
        <v>84</v>
      </c>
      <c r="M209" s="45" t="s">
        <v>84</v>
      </c>
    </row>
    <row r="210" spans="1:13" s="264" customFormat="1" ht="15" customHeight="1">
      <c r="A210" s="56">
        <v>4</v>
      </c>
      <c r="B210" s="412"/>
      <c r="C210" s="57" t="s">
        <v>82</v>
      </c>
      <c r="D210" s="66">
        <v>9</v>
      </c>
      <c r="E210" s="66">
        <v>16</v>
      </c>
      <c r="F210" s="66">
        <v>12</v>
      </c>
      <c r="G210" s="66">
        <v>15</v>
      </c>
      <c r="H210" s="66">
        <v>22</v>
      </c>
      <c r="I210" s="66">
        <v>18</v>
      </c>
      <c r="J210" s="66">
        <v>16</v>
      </c>
      <c r="K210" s="66">
        <v>15</v>
      </c>
      <c r="L210" s="47" t="s">
        <v>84</v>
      </c>
      <c r="M210" s="47" t="s">
        <v>84</v>
      </c>
    </row>
    <row r="211" spans="1:13" s="264" customFormat="1" ht="15" customHeight="1">
      <c r="A211" s="36">
        <v>1</v>
      </c>
      <c r="B211" s="409" t="s">
        <v>21</v>
      </c>
      <c r="C211" s="37" t="s">
        <v>79</v>
      </c>
      <c r="D211" s="38">
        <v>39662</v>
      </c>
      <c r="E211" s="38">
        <v>11866</v>
      </c>
      <c r="F211" s="38" t="s">
        <v>88</v>
      </c>
      <c r="G211" s="38">
        <v>6439</v>
      </c>
      <c r="H211" s="38">
        <v>28415</v>
      </c>
      <c r="I211" s="38">
        <v>60111</v>
      </c>
      <c r="J211" s="38">
        <v>49835</v>
      </c>
      <c r="K211" s="43" t="s">
        <v>87</v>
      </c>
      <c r="L211" s="43" t="s">
        <v>84</v>
      </c>
      <c r="M211" s="43" t="s">
        <v>84</v>
      </c>
    </row>
    <row r="212" spans="1:13" s="264" customFormat="1" ht="15" customHeight="1">
      <c r="A212" s="15">
        <v>2</v>
      </c>
      <c r="B212" s="407"/>
      <c r="C212" s="16" t="s">
        <v>80</v>
      </c>
      <c r="D212" s="268"/>
      <c r="E212" s="268"/>
      <c r="F212" s="268"/>
      <c r="G212" s="268"/>
      <c r="H212" s="268"/>
      <c r="I212" s="268"/>
      <c r="J212" s="268"/>
      <c r="K212" s="266"/>
      <c r="L212" s="266"/>
      <c r="M212" s="266"/>
    </row>
    <row r="213" spans="1:13" s="264" customFormat="1" ht="15" customHeight="1">
      <c r="A213" s="15">
        <v>3</v>
      </c>
      <c r="B213" s="407"/>
      <c r="C213" s="16" t="s">
        <v>81</v>
      </c>
      <c r="D213" s="35">
        <v>231469</v>
      </c>
      <c r="E213" s="35">
        <v>48879</v>
      </c>
      <c r="F213" s="35" t="s">
        <v>88</v>
      </c>
      <c r="G213" s="35">
        <v>51748</v>
      </c>
      <c r="H213" s="35">
        <v>244149</v>
      </c>
      <c r="I213" s="35">
        <v>355138</v>
      </c>
      <c r="J213" s="35">
        <v>338882</v>
      </c>
      <c r="K213" s="17" t="s">
        <v>87</v>
      </c>
      <c r="L213" s="17" t="s">
        <v>84</v>
      </c>
      <c r="M213" s="17" t="s">
        <v>84</v>
      </c>
    </row>
    <row r="214" spans="1:13" s="264" customFormat="1" ht="15" customHeight="1">
      <c r="A214" s="40">
        <v>4</v>
      </c>
      <c r="B214" s="408"/>
      <c r="C214" s="41" t="s">
        <v>82</v>
      </c>
      <c r="D214" s="42">
        <v>6</v>
      </c>
      <c r="E214" s="42">
        <v>4</v>
      </c>
      <c r="F214" s="42" t="s">
        <v>88</v>
      </c>
      <c r="G214" s="42">
        <v>8</v>
      </c>
      <c r="H214" s="42">
        <v>9</v>
      </c>
      <c r="I214" s="42">
        <v>6</v>
      </c>
      <c r="J214" s="42">
        <v>7</v>
      </c>
      <c r="K214" s="44" t="s">
        <v>87</v>
      </c>
      <c r="L214" s="44" t="s">
        <v>84</v>
      </c>
      <c r="M214" s="44" t="s">
        <v>84</v>
      </c>
    </row>
    <row r="215" spans="1:13" s="264" customFormat="1" ht="15" customHeight="1">
      <c r="A215" s="36">
        <v>1</v>
      </c>
      <c r="B215" s="409" t="s">
        <v>22</v>
      </c>
      <c r="C215" s="37" t="s">
        <v>79</v>
      </c>
      <c r="D215" s="38">
        <v>58729</v>
      </c>
      <c r="E215" s="38">
        <v>18130</v>
      </c>
      <c r="F215" s="38" t="s">
        <v>88</v>
      </c>
      <c r="G215" s="38">
        <v>9378</v>
      </c>
      <c r="H215" s="38">
        <v>85377</v>
      </c>
      <c r="I215" s="38">
        <v>97646</v>
      </c>
      <c r="J215" s="38">
        <v>68033</v>
      </c>
      <c r="K215" s="43" t="s">
        <v>87</v>
      </c>
      <c r="L215" s="43" t="s">
        <v>84</v>
      </c>
      <c r="M215" s="43" t="s">
        <v>84</v>
      </c>
    </row>
    <row r="216" spans="1:13" s="264" customFormat="1" ht="15" customHeight="1">
      <c r="A216" s="15">
        <v>2</v>
      </c>
      <c r="B216" s="407"/>
      <c r="C216" s="16" t="s">
        <v>80</v>
      </c>
      <c r="D216" s="268"/>
      <c r="E216" s="268"/>
      <c r="F216" s="268"/>
      <c r="G216" s="268"/>
      <c r="H216" s="268"/>
      <c r="I216" s="268"/>
      <c r="J216" s="268"/>
      <c r="K216" s="266"/>
      <c r="L216" s="266"/>
      <c r="M216" s="266"/>
    </row>
    <row r="217" spans="1:13" s="264" customFormat="1" ht="15" customHeight="1">
      <c r="A217" s="15">
        <v>3</v>
      </c>
      <c r="B217" s="407"/>
      <c r="C217" s="16" t="s">
        <v>81</v>
      </c>
      <c r="D217" s="35">
        <v>534073</v>
      </c>
      <c r="E217" s="35">
        <v>154596</v>
      </c>
      <c r="F217" s="35" t="s">
        <v>88</v>
      </c>
      <c r="G217" s="35">
        <v>75581</v>
      </c>
      <c r="H217" s="35">
        <v>840702</v>
      </c>
      <c r="I217" s="35">
        <v>990378</v>
      </c>
      <c r="J217" s="35">
        <v>961194</v>
      </c>
      <c r="K217" s="17" t="s">
        <v>87</v>
      </c>
      <c r="L217" s="17" t="s">
        <v>84</v>
      </c>
      <c r="M217" s="17" t="s">
        <v>84</v>
      </c>
    </row>
    <row r="218" spans="1:13" s="264" customFormat="1" ht="15" customHeight="1">
      <c r="A218" s="40">
        <v>4</v>
      </c>
      <c r="B218" s="408"/>
      <c r="C218" s="41" t="s">
        <v>82</v>
      </c>
      <c r="D218" s="42">
        <v>9</v>
      </c>
      <c r="E218" s="42">
        <v>9</v>
      </c>
      <c r="F218" s="42" t="s">
        <v>88</v>
      </c>
      <c r="G218" s="42">
        <v>8</v>
      </c>
      <c r="H218" s="42">
        <v>10</v>
      </c>
      <c r="I218" s="42">
        <v>10</v>
      </c>
      <c r="J218" s="42">
        <v>14</v>
      </c>
      <c r="K218" s="44" t="s">
        <v>87</v>
      </c>
      <c r="L218" s="44" t="s">
        <v>84</v>
      </c>
      <c r="M218" s="44" t="s">
        <v>84</v>
      </c>
    </row>
    <row r="219" spans="1:13" s="264" customFormat="1" ht="15" customHeight="1">
      <c r="A219" s="36">
        <v>1</v>
      </c>
      <c r="B219" s="409" t="s">
        <v>23</v>
      </c>
      <c r="C219" s="37" t="s">
        <v>79</v>
      </c>
      <c r="D219" s="38">
        <v>11722</v>
      </c>
      <c r="E219" s="38">
        <v>2970</v>
      </c>
      <c r="F219" s="38" t="s">
        <v>88</v>
      </c>
      <c r="G219" s="38">
        <v>30466</v>
      </c>
      <c r="H219" s="38">
        <v>40092</v>
      </c>
      <c r="I219" s="38">
        <v>33303</v>
      </c>
      <c r="J219" s="38">
        <v>134708</v>
      </c>
      <c r="K219" s="38">
        <v>144357</v>
      </c>
      <c r="L219" s="38" t="s">
        <v>84</v>
      </c>
      <c r="M219" s="38">
        <v>28725</v>
      </c>
    </row>
    <row r="220" spans="1:13" s="264" customFormat="1" ht="15" customHeight="1">
      <c r="A220" s="15">
        <v>2</v>
      </c>
      <c r="B220" s="407"/>
      <c r="C220" s="16" t="s">
        <v>80</v>
      </c>
      <c r="D220" s="268"/>
      <c r="E220" s="268"/>
      <c r="F220" s="268"/>
      <c r="G220" s="268"/>
      <c r="H220" s="268"/>
      <c r="I220" s="268"/>
      <c r="J220" s="268"/>
      <c r="K220" s="268"/>
      <c r="L220" s="268"/>
      <c r="M220" s="268"/>
    </row>
    <row r="221" spans="1:13" s="264" customFormat="1" ht="15" customHeight="1">
      <c r="A221" s="15">
        <v>3</v>
      </c>
      <c r="B221" s="407"/>
      <c r="C221" s="16" t="s">
        <v>81</v>
      </c>
      <c r="D221" s="35">
        <v>93861</v>
      </c>
      <c r="E221" s="35">
        <v>16664</v>
      </c>
      <c r="F221" s="35" t="s">
        <v>88</v>
      </c>
      <c r="G221" s="35">
        <v>463559</v>
      </c>
      <c r="H221" s="35">
        <v>709722</v>
      </c>
      <c r="I221" s="35">
        <v>476172</v>
      </c>
      <c r="J221" s="35">
        <v>2319583</v>
      </c>
      <c r="K221" s="35">
        <v>2038196</v>
      </c>
      <c r="L221" s="35" t="s">
        <v>84</v>
      </c>
      <c r="M221" s="35">
        <v>521112</v>
      </c>
    </row>
    <row r="222" spans="1:13" s="264" customFormat="1" ht="15" customHeight="1">
      <c r="A222" s="40">
        <v>4</v>
      </c>
      <c r="B222" s="408"/>
      <c r="C222" s="41" t="s">
        <v>82</v>
      </c>
      <c r="D222" s="42">
        <v>8</v>
      </c>
      <c r="E222" s="42">
        <v>6</v>
      </c>
      <c r="F222" s="42" t="s">
        <v>88</v>
      </c>
      <c r="G222" s="42">
        <v>15</v>
      </c>
      <c r="H222" s="42">
        <v>18</v>
      </c>
      <c r="I222" s="42">
        <v>14</v>
      </c>
      <c r="J222" s="42">
        <v>17</v>
      </c>
      <c r="K222" s="42">
        <v>14</v>
      </c>
      <c r="L222" s="42" t="s">
        <v>84</v>
      </c>
      <c r="M222" s="42">
        <v>18</v>
      </c>
    </row>
    <row r="223" spans="1:13" s="264" customFormat="1" ht="15" customHeight="1">
      <c r="A223" s="36">
        <v>1</v>
      </c>
      <c r="B223" s="409" t="s">
        <v>85</v>
      </c>
      <c r="C223" s="37" t="s">
        <v>79</v>
      </c>
      <c r="D223" s="43" t="s">
        <v>83</v>
      </c>
      <c r="E223" s="43" t="s">
        <v>87</v>
      </c>
      <c r="F223" s="43" t="s">
        <v>88</v>
      </c>
      <c r="G223" s="38">
        <v>3578</v>
      </c>
      <c r="H223" s="38" t="s">
        <v>87</v>
      </c>
      <c r="I223" s="38" t="s">
        <v>87</v>
      </c>
      <c r="J223" s="38" t="s">
        <v>87</v>
      </c>
      <c r="K223" s="38">
        <v>58056</v>
      </c>
      <c r="L223" s="38">
        <v>10645</v>
      </c>
      <c r="M223" s="38">
        <v>12921</v>
      </c>
    </row>
    <row r="224" spans="1:13" s="264" customFormat="1" ht="15" customHeight="1">
      <c r="A224" s="15">
        <v>2</v>
      </c>
      <c r="B224" s="407"/>
      <c r="C224" s="16" t="s">
        <v>80</v>
      </c>
      <c r="D224" s="266"/>
      <c r="E224" s="266"/>
      <c r="F224" s="266"/>
      <c r="G224" s="268"/>
      <c r="H224" s="268"/>
      <c r="I224" s="268"/>
      <c r="J224" s="268"/>
      <c r="K224" s="268"/>
      <c r="L224" s="268"/>
      <c r="M224" s="268"/>
    </row>
    <row r="225" spans="1:13" s="264" customFormat="1" ht="15" customHeight="1">
      <c r="A225" s="15">
        <v>3</v>
      </c>
      <c r="B225" s="407"/>
      <c r="C225" s="16" t="s">
        <v>81</v>
      </c>
      <c r="D225" s="17" t="s">
        <v>83</v>
      </c>
      <c r="E225" s="17" t="s">
        <v>87</v>
      </c>
      <c r="F225" s="17" t="s">
        <v>88</v>
      </c>
      <c r="G225" s="35">
        <v>4098</v>
      </c>
      <c r="H225" s="35" t="s">
        <v>87</v>
      </c>
      <c r="I225" s="35" t="s">
        <v>87</v>
      </c>
      <c r="J225" s="35" t="s">
        <v>87</v>
      </c>
      <c r="K225" s="35">
        <v>120534</v>
      </c>
      <c r="L225" s="35">
        <v>11876</v>
      </c>
      <c r="M225" s="35">
        <v>15202</v>
      </c>
    </row>
    <row r="226" spans="1:13" s="264" customFormat="1" ht="15" customHeight="1">
      <c r="A226" s="40">
        <v>4</v>
      </c>
      <c r="B226" s="408"/>
      <c r="C226" s="41" t="s">
        <v>82</v>
      </c>
      <c r="D226" s="44" t="s">
        <v>83</v>
      </c>
      <c r="E226" s="44" t="s">
        <v>87</v>
      </c>
      <c r="F226" s="44" t="s">
        <v>88</v>
      </c>
      <c r="G226" s="42">
        <v>1</v>
      </c>
      <c r="H226" s="42" t="s">
        <v>87</v>
      </c>
      <c r="I226" s="42" t="s">
        <v>87</v>
      </c>
      <c r="J226" s="42" t="s">
        <v>87</v>
      </c>
      <c r="K226" s="42">
        <v>2</v>
      </c>
      <c r="L226" s="42">
        <v>1</v>
      </c>
      <c r="M226" s="42">
        <v>1</v>
      </c>
    </row>
    <row r="227" spans="1:13" s="264" customFormat="1" ht="15" customHeight="1">
      <c r="A227" s="36">
        <v>1</v>
      </c>
      <c r="B227" s="409" t="s">
        <v>24</v>
      </c>
      <c r="C227" s="37" t="s">
        <v>79</v>
      </c>
      <c r="D227" s="43" t="s">
        <v>83</v>
      </c>
      <c r="E227" s="43" t="s">
        <v>87</v>
      </c>
      <c r="F227" s="43" t="s">
        <v>88</v>
      </c>
      <c r="G227" s="43" t="s">
        <v>87</v>
      </c>
      <c r="H227" s="38">
        <v>10309</v>
      </c>
      <c r="I227" s="38">
        <v>6021</v>
      </c>
      <c r="J227" s="38">
        <v>11914</v>
      </c>
      <c r="K227" s="38">
        <v>131936</v>
      </c>
      <c r="L227" s="38">
        <v>63703</v>
      </c>
      <c r="M227" s="38">
        <v>121303</v>
      </c>
    </row>
    <row r="228" spans="1:13" s="264" customFormat="1" ht="15" customHeight="1">
      <c r="A228" s="15">
        <v>2</v>
      </c>
      <c r="B228" s="407"/>
      <c r="C228" s="16" t="s">
        <v>80</v>
      </c>
      <c r="D228" s="266"/>
      <c r="E228" s="266"/>
      <c r="F228" s="266"/>
      <c r="G228" s="266"/>
      <c r="H228" s="268"/>
      <c r="I228" s="268"/>
      <c r="J228" s="268"/>
      <c r="K228" s="268"/>
      <c r="L228" s="268"/>
      <c r="M228" s="268"/>
    </row>
    <row r="229" spans="1:13" s="264" customFormat="1" ht="15" customHeight="1">
      <c r="A229" s="15">
        <v>3</v>
      </c>
      <c r="B229" s="407"/>
      <c r="C229" s="16" t="s">
        <v>81</v>
      </c>
      <c r="D229" s="17" t="s">
        <v>83</v>
      </c>
      <c r="E229" s="17" t="s">
        <v>87</v>
      </c>
      <c r="F229" s="17" t="s">
        <v>88</v>
      </c>
      <c r="G229" s="17" t="s">
        <v>87</v>
      </c>
      <c r="H229" s="35">
        <v>14236</v>
      </c>
      <c r="I229" s="35">
        <v>8302</v>
      </c>
      <c r="J229" s="35">
        <v>14325</v>
      </c>
      <c r="K229" s="35">
        <v>229178</v>
      </c>
      <c r="L229" s="35">
        <v>65611</v>
      </c>
      <c r="M229" s="35">
        <v>143405</v>
      </c>
    </row>
    <row r="230" spans="1:13" s="264" customFormat="1" ht="15" customHeight="1">
      <c r="A230" s="40">
        <v>4</v>
      </c>
      <c r="B230" s="408"/>
      <c r="C230" s="41" t="s">
        <v>82</v>
      </c>
      <c r="D230" s="44" t="s">
        <v>83</v>
      </c>
      <c r="E230" s="44" t="s">
        <v>87</v>
      </c>
      <c r="F230" s="44" t="s">
        <v>88</v>
      </c>
      <c r="G230" s="44" t="s">
        <v>87</v>
      </c>
      <c r="H230" s="42">
        <v>1</v>
      </c>
      <c r="I230" s="42">
        <v>1</v>
      </c>
      <c r="J230" s="42">
        <v>1</v>
      </c>
      <c r="K230" s="42">
        <v>2</v>
      </c>
      <c r="L230" s="42">
        <v>1</v>
      </c>
      <c r="M230" s="42">
        <v>1</v>
      </c>
    </row>
    <row r="231" spans="1:13" s="264" customFormat="1" ht="15" customHeight="1">
      <c r="A231" s="36">
        <v>1</v>
      </c>
      <c r="B231" s="409" t="s">
        <v>25</v>
      </c>
      <c r="C231" s="37" t="s">
        <v>79</v>
      </c>
      <c r="D231" s="43" t="s">
        <v>83</v>
      </c>
      <c r="E231" s="43" t="s">
        <v>87</v>
      </c>
      <c r="F231" s="43" t="s">
        <v>88</v>
      </c>
      <c r="G231" s="38">
        <v>2744</v>
      </c>
      <c r="H231" s="38">
        <v>2060</v>
      </c>
      <c r="I231" s="38">
        <v>8460</v>
      </c>
      <c r="J231" s="38">
        <v>7583</v>
      </c>
      <c r="K231" s="38">
        <v>60378</v>
      </c>
      <c r="L231" s="38">
        <v>23055</v>
      </c>
      <c r="M231" s="38">
        <v>64525</v>
      </c>
    </row>
    <row r="232" spans="1:13" s="264" customFormat="1" ht="15" customHeight="1">
      <c r="A232" s="15">
        <v>2</v>
      </c>
      <c r="B232" s="407"/>
      <c r="C232" s="16" t="s">
        <v>80</v>
      </c>
      <c r="D232" s="266"/>
      <c r="E232" s="266"/>
      <c r="F232" s="266"/>
      <c r="G232" s="268"/>
      <c r="H232" s="268"/>
      <c r="I232" s="268"/>
      <c r="J232" s="268"/>
      <c r="K232" s="268"/>
      <c r="L232" s="268"/>
      <c r="M232" s="268"/>
    </row>
    <row r="233" spans="1:13" s="264" customFormat="1" ht="15" customHeight="1">
      <c r="A233" s="15">
        <v>3</v>
      </c>
      <c r="B233" s="407"/>
      <c r="C233" s="16" t="s">
        <v>81</v>
      </c>
      <c r="D233" s="17" t="s">
        <v>83</v>
      </c>
      <c r="E233" s="17" t="s">
        <v>87</v>
      </c>
      <c r="F233" s="17" t="s">
        <v>88</v>
      </c>
      <c r="G233" s="35">
        <v>3969</v>
      </c>
      <c r="H233" s="35">
        <v>2430.8000000000002</v>
      </c>
      <c r="I233" s="35">
        <v>2961</v>
      </c>
      <c r="J233" s="35">
        <v>7563</v>
      </c>
      <c r="K233" s="35">
        <v>118855</v>
      </c>
      <c r="L233" s="35">
        <v>18918</v>
      </c>
      <c r="M233" s="35">
        <v>71003</v>
      </c>
    </row>
    <row r="234" spans="1:13" s="264" customFormat="1" ht="15" customHeight="1">
      <c r="A234" s="40">
        <v>4</v>
      </c>
      <c r="B234" s="408"/>
      <c r="C234" s="41" t="s">
        <v>82</v>
      </c>
      <c r="D234" s="44" t="s">
        <v>83</v>
      </c>
      <c r="E234" s="44" t="s">
        <v>87</v>
      </c>
      <c r="F234" s="44" t="s">
        <v>88</v>
      </c>
      <c r="G234" s="42">
        <v>1</v>
      </c>
      <c r="H234" s="42">
        <v>1</v>
      </c>
      <c r="I234" s="42">
        <v>0</v>
      </c>
      <c r="J234" s="42">
        <v>1</v>
      </c>
      <c r="K234" s="42">
        <v>2</v>
      </c>
      <c r="L234" s="42">
        <v>1</v>
      </c>
      <c r="M234" s="42">
        <v>1</v>
      </c>
    </row>
    <row r="235" spans="1:13" s="264" customFormat="1" ht="33" customHeight="1">
      <c r="A235" s="415" t="s">
        <v>282</v>
      </c>
      <c r="B235" s="415"/>
      <c r="C235" s="415"/>
      <c r="D235" s="415"/>
      <c r="E235" s="415"/>
      <c r="F235" s="415"/>
      <c r="G235" s="415"/>
      <c r="H235" s="415"/>
      <c r="I235" s="415"/>
      <c r="J235" s="415"/>
      <c r="K235" s="415"/>
      <c r="L235" s="415"/>
      <c r="M235" s="415"/>
    </row>
    <row r="236" spans="1:13" s="264" customFormat="1" ht="24" customHeight="1">
      <c r="A236" s="31" t="s">
        <v>75</v>
      </c>
      <c r="B236" s="31" t="s">
        <v>8</v>
      </c>
      <c r="C236" s="32" t="s">
        <v>76</v>
      </c>
      <c r="D236" s="33" t="s">
        <v>90</v>
      </c>
      <c r="E236" s="33" t="s">
        <v>91</v>
      </c>
      <c r="F236" s="34" t="s">
        <v>92</v>
      </c>
      <c r="G236" s="33" t="s">
        <v>93</v>
      </c>
      <c r="H236" s="33" t="s">
        <v>94</v>
      </c>
      <c r="I236" s="33" t="s">
        <v>95</v>
      </c>
      <c r="J236" s="34" t="s">
        <v>96</v>
      </c>
      <c r="K236" s="33" t="s">
        <v>97</v>
      </c>
      <c r="L236" s="34" t="s">
        <v>98</v>
      </c>
      <c r="M236" s="33" t="s">
        <v>99</v>
      </c>
    </row>
    <row r="237" spans="1:13" s="264" customFormat="1" ht="15" customHeight="1">
      <c r="A237" s="36">
        <v>1</v>
      </c>
      <c r="B237" s="409" t="s">
        <v>16</v>
      </c>
      <c r="C237" s="37" t="s">
        <v>79</v>
      </c>
      <c r="D237" s="38">
        <v>53386</v>
      </c>
      <c r="E237" s="38">
        <v>106054</v>
      </c>
      <c r="F237" s="38">
        <v>3671</v>
      </c>
      <c r="G237" s="38">
        <v>48965</v>
      </c>
      <c r="H237" s="38">
        <v>176268</v>
      </c>
      <c r="I237" s="38">
        <v>155480</v>
      </c>
      <c r="J237" s="38">
        <v>247727</v>
      </c>
      <c r="K237" s="38">
        <v>119571</v>
      </c>
      <c r="L237" s="38">
        <v>45214</v>
      </c>
      <c r="M237" s="38">
        <v>67123</v>
      </c>
    </row>
    <row r="238" spans="1:13" s="264" customFormat="1" ht="15" customHeight="1">
      <c r="A238" s="15">
        <v>2</v>
      </c>
      <c r="B238" s="407"/>
      <c r="C238" s="16" t="s">
        <v>80</v>
      </c>
      <c r="D238" s="268"/>
      <c r="E238" s="268"/>
      <c r="F238" s="268"/>
      <c r="G238" s="268"/>
      <c r="H238" s="268"/>
      <c r="I238" s="268"/>
      <c r="J238" s="268"/>
      <c r="K238" s="268"/>
      <c r="L238" s="268"/>
      <c r="M238" s="268"/>
    </row>
    <row r="239" spans="1:13" s="264" customFormat="1" ht="15" customHeight="1">
      <c r="A239" s="15">
        <v>3</v>
      </c>
      <c r="B239" s="407"/>
      <c r="C239" s="16" t="s">
        <v>81</v>
      </c>
      <c r="D239" s="35">
        <v>82430</v>
      </c>
      <c r="E239" s="35">
        <v>168120</v>
      </c>
      <c r="F239" s="35">
        <v>4512</v>
      </c>
      <c r="G239" s="35">
        <v>84262</v>
      </c>
      <c r="H239" s="35">
        <v>399959</v>
      </c>
      <c r="I239" s="35">
        <v>201786</v>
      </c>
      <c r="J239" s="35">
        <v>466208</v>
      </c>
      <c r="K239" s="35">
        <v>170512</v>
      </c>
      <c r="L239" s="35">
        <v>64434</v>
      </c>
      <c r="M239" s="35">
        <v>122254</v>
      </c>
    </row>
    <row r="240" spans="1:13" s="264" customFormat="1" ht="15" customHeight="1">
      <c r="A240" s="40">
        <v>4</v>
      </c>
      <c r="B240" s="408"/>
      <c r="C240" s="41" t="s">
        <v>82</v>
      </c>
      <c r="D240" s="42">
        <v>2</v>
      </c>
      <c r="E240" s="42">
        <v>2</v>
      </c>
      <c r="F240" s="42">
        <v>1</v>
      </c>
      <c r="G240" s="42">
        <v>2</v>
      </c>
      <c r="H240" s="42">
        <v>2</v>
      </c>
      <c r="I240" s="42">
        <v>1</v>
      </c>
      <c r="J240" s="42">
        <v>2</v>
      </c>
      <c r="K240" s="42">
        <v>1</v>
      </c>
      <c r="L240" s="42">
        <v>1</v>
      </c>
      <c r="M240" s="42">
        <v>2</v>
      </c>
    </row>
    <row r="241" spans="1:13" s="264" customFormat="1" ht="15" customHeight="1">
      <c r="A241" s="36">
        <v>1</v>
      </c>
      <c r="B241" s="409" t="s">
        <v>17</v>
      </c>
      <c r="C241" s="37" t="s">
        <v>79</v>
      </c>
      <c r="D241" s="43" t="s">
        <v>83</v>
      </c>
      <c r="E241" s="43" t="s">
        <v>87</v>
      </c>
      <c r="F241" s="43" t="s">
        <v>88</v>
      </c>
      <c r="G241" s="43" t="s">
        <v>87</v>
      </c>
      <c r="H241" s="43" t="s">
        <v>87</v>
      </c>
      <c r="I241" s="43" t="s">
        <v>87</v>
      </c>
      <c r="J241" s="43" t="s">
        <v>87</v>
      </c>
      <c r="K241" s="38">
        <v>48095</v>
      </c>
      <c r="L241" s="38">
        <v>53074</v>
      </c>
      <c r="M241" s="38">
        <v>59568</v>
      </c>
    </row>
    <row r="242" spans="1:13" s="264" customFormat="1" ht="15" customHeight="1">
      <c r="A242" s="15">
        <v>2</v>
      </c>
      <c r="B242" s="407"/>
      <c r="C242" s="16" t="s">
        <v>80</v>
      </c>
      <c r="D242" s="266"/>
      <c r="E242" s="266"/>
      <c r="F242" s="266"/>
      <c r="G242" s="266"/>
      <c r="H242" s="266"/>
      <c r="I242" s="266"/>
      <c r="J242" s="266"/>
      <c r="K242" s="268"/>
      <c r="L242" s="268"/>
      <c r="M242" s="268"/>
    </row>
    <row r="243" spans="1:13" s="264" customFormat="1" ht="15" customHeight="1">
      <c r="A243" s="15">
        <v>3</v>
      </c>
      <c r="B243" s="407"/>
      <c r="C243" s="16" t="s">
        <v>81</v>
      </c>
      <c r="D243" s="17" t="s">
        <v>83</v>
      </c>
      <c r="E243" s="17" t="s">
        <v>87</v>
      </c>
      <c r="F243" s="17" t="s">
        <v>88</v>
      </c>
      <c r="G243" s="17" t="s">
        <v>87</v>
      </c>
      <c r="H243" s="17" t="s">
        <v>87</v>
      </c>
      <c r="I243" s="17" t="s">
        <v>87</v>
      </c>
      <c r="J243" s="17" t="s">
        <v>87</v>
      </c>
      <c r="K243" s="35">
        <v>68877</v>
      </c>
      <c r="L243" s="35">
        <v>42623</v>
      </c>
      <c r="M243" s="35">
        <v>43631</v>
      </c>
    </row>
    <row r="244" spans="1:13" s="264" customFormat="1" ht="15" customHeight="1">
      <c r="A244" s="40">
        <v>4</v>
      </c>
      <c r="B244" s="408"/>
      <c r="C244" s="41" t="s">
        <v>82</v>
      </c>
      <c r="D244" s="44" t="s">
        <v>83</v>
      </c>
      <c r="E244" s="44" t="s">
        <v>87</v>
      </c>
      <c r="F244" s="44" t="s">
        <v>88</v>
      </c>
      <c r="G244" s="44" t="s">
        <v>87</v>
      </c>
      <c r="H244" s="44" t="s">
        <v>87</v>
      </c>
      <c r="I244" s="44" t="s">
        <v>87</v>
      </c>
      <c r="J244" s="44" t="s">
        <v>87</v>
      </c>
      <c r="K244" s="42">
        <v>1</v>
      </c>
      <c r="L244" s="42">
        <v>1</v>
      </c>
      <c r="M244" s="42">
        <v>1</v>
      </c>
    </row>
    <row r="245" spans="1:13" s="264" customFormat="1" ht="15" customHeight="1">
      <c r="A245" s="36">
        <v>1</v>
      </c>
      <c r="B245" s="409" t="s">
        <v>74</v>
      </c>
      <c r="C245" s="37" t="s">
        <v>79</v>
      </c>
      <c r="D245" s="38">
        <v>22500</v>
      </c>
      <c r="E245" s="38">
        <v>1630</v>
      </c>
      <c r="F245" s="38">
        <v>3057</v>
      </c>
      <c r="G245" s="38">
        <v>40200</v>
      </c>
      <c r="H245" s="38">
        <v>8900</v>
      </c>
      <c r="I245" s="38">
        <v>13300</v>
      </c>
      <c r="J245" s="38">
        <v>4128</v>
      </c>
      <c r="K245" s="38">
        <v>75000</v>
      </c>
      <c r="L245" s="38">
        <v>42088</v>
      </c>
      <c r="M245" s="38">
        <v>5102</v>
      </c>
    </row>
    <row r="246" spans="1:13" s="264" customFormat="1" ht="15" customHeight="1">
      <c r="A246" s="15">
        <v>2</v>
      </c>
      <c r="B246" s="407"/>
      <c r="C246" s="16" t="s">
        <v>80</v>
      </c>
      <c r="D246" s="268"/>
      <c r="E246" s="268"/>
      <c r="F246" s="268"/>
      <c r="G246" s="268"/>
      <c r="H246" s="268"/>
      <c r="I246" s="268"/>
      <c r="J246" s="268"/>
      <c r="K246" s="268"/>
      <c r="L246" s="268"/>
      <c r="M246" s="268"/>
    </row>
    <row r="247" spans="1:13" s="264" customFormat="1" ht="15" customHeight="1">
      <c r="A247" s="15">
        <v>3</v>
      </c>
      <c r="B247" s="407"/>
      <c r="C247" s="16" t="s">
        <v>81</v>
      </c>
      <c r="D247" s="35">
        <v>28604</v>
      </c>
      <c r="E247" s="35">
        <v>2648</v>
      </c>
      <c r="F247" s="35">
        <v>19808</v>
      </c>
      <c r="G247" s="35">
        <v>160467</v>
      </c>
      <c r="H247" s="35">
        <v>29939</v>
      </c>
      <c r="I247" s="35">
        <v>38399</v>
      </c>
      <c r="J247" s="35">
        <v>6713</v>
      </c>
      <c r="K247" s="35">
        <v>162297</v>
      </c>
      <c r="L247" s="35">
        <v>113523</v>
      </c>
      <c r="M247" s="35">
        <v>7127</v>
      </c>
    </row>
    <row r="248" spans="1:13" s="264" customFormat="1" ht="15" customHeight="1">
      <c r="A248" s="40">
        <v>4</v>
      </c>
      <c r="B248" s="408"/>
      <c r="C248" s="41" t="s">
        <v>82</v>
      </c>
      <c r="D248" s="42">
        <v>1</v>
      </c>
      <c r="E248" s="42">
        <v>2</v>
      </c>
      <c r="F248" s="42">
        <v>6</v>
      </c>
      <c r="G248" s="42">
        <v>4</v>
      </c>
      <c r="H248" s="42">
        <v>3</v>
      </c>
      <c r="I248" s="42">
        <v>3</v>
      </c>
      <c r="J248" s="42">
        <v>2</v>
      </c>
      <c r="K248" s="42">
        <v>2</v>
      </c>
      <c r="L248" s="42">
        <v>3</v>
      </c>
      <c r="M248" s="42">
        <v>1</v>
      </c>
    </row>
    <row r="249" spans="1:13" s="264" customFormat="1" ht="15" customHeight="1">
      <c r="A249" s="36">
        <v>1</v>
      </c>
      <c r="B249" s="409" t="s">
        <v>19</v>
      </c>
      <c r="C249" s="37" t="s">
        <v>79</v>
      </c>
      <c r="D249" s="43" t="s">
        <v>83</v>
      </c>
      <c r="E249" s="43" t="s">
        <v>87</v>
      </c>
      <c r="F249" s="43" t="s">
        <v>88</v>
      </c>
      <c r="G249" s="38">
        <v>4473</v>
      </c>
      <c r="H249" s="38" t="s">
        <v>87</v>
      </c>
      <c r="I249" s="38" t="s">
        <v>87</v>
      </c>
      <c r="J249" s="38">
        <v>669</v>
      </c>
      <c r="K249" s="38">
        <v>65797</v>
      </c>
      <c r="L249" s="38">
        <v>55081</v>
      </c>
      <c r="M249" s="38">
        <v>99799</v>
      </c>
    </row>
    <row r="250" spans="1:13" s="264" customFormat="1" ht="15" customHeight="1">
      <c r="A250" s="15">
        <v>2</v>
      </c>
      <c r="B250" s="407"/>
      <c r="C250" s="16" t="s">
        <v>80</v>
      </c>
      <c r="D250" s="266"/>
      <c r="E250" s="266"/>
      <c r="F250" s="266"/>
      <c r="G250" s="268"/>
      <c r="H250" s="268"/>
      <c r="I250" s="268"/>
      <c r="J250" s="268"/>
      <c r="K250" s="268"/>
      <c r="L250" s="268"/>
      <c r="M250" s="268"/>
    </row>
    <row r="251" spans="1:13" s="264" customFormat="1" ht="15" customHeight="1">
      <c r="A251" s="15">
        <v>3</v>
      </c>
      <c r="B251" s="407"/>
      <c r="C251" s="16" t="s">
        <v>81</v>
      </c>
      <c r="D251" s="17" t="s">
        <v>83</v>
      </c>
      <c r="E251" s="17" t="s">
        <v>87</v>
      </c>
      <c r="F251" s="17" t="s">
        <v>88</v>
      </c>
      <c r="G251" s="35">
        <v>4911</v>
      </c>
      <c r="H251" s="35" t="s">
        <v>87</v>
      </c>
      <c r="I251" s="35" t="s">
        <v>87</v>
      </c>
      <c r="J251" s="35">
        <v>871</v>
      </c>
      <c r="K251" s="35">
        <v>110042</v>
      </c>
      <c r="L251" s="35">
        <v>54113</v>
      </c>
      <c r="M251" s="35">
        <v>86800</v>
      </c>
    </row>
    <row r="252" spans="1:13" s="264" customFormat="1" ht="15" customHeight="1">
      <c r="A252" s="40">
        <v>4</v>
      </c>
      <c r="B252" s="408"/>
      <c r="C252" s="41" t="s">
        <v>82</v>
      </c>
      <c r="D252" s="44" t="s">
        <v>83</v>
      </c>
      <c r="E252" s="44" t="s">
        <v>87</v>
      </c>
      <c r="F252" s="44" t="s">
        <v>88</v>
      </c>
      <c r="G252" s="42">
        <v>1</v>
      </c>
      <c r="H252" s="42" t="s">
        <v>87</v>
      </c>
      <c r="I252" s="42" t="s">
        <v>87</v>
      </c>
      <c r="J252" s="42">
        <v>1</v>
      </c>
      <c r="K252" s="42">
        <v>2</v>
      </c>
      <c r="L252" s="42">
        <v>1</v>
      </c>
      <c r="M252" s="42">
        <v>1</v>
      </c>
    </row>
    <row r="253" spans="1:13" s="264" customFormat="1" ht="15" customHeight="1">
      <c r="A253" s="36">
        <v>1</v>
      </c>
      <c r="B253" s="409" t="s">
        <v>20</v>
      </c>
      <c r="C253" s="37" t="s">
        <v>79</v>
      </c>
      <c r="D253" s="38">
        <v>79721</v>
      </c>
      <c r="E253" s="38">
        <v>115021</v>
      </c>
      <c r="F253" s="38">
        <v>6725</v>
      </c>
      <c r="G253" s="38">
        <v>83531</v>
      </c>
      <c r="H253" s="38">
        <v>187659</v>
      </c>
      <c r="I253" s="38">
        <v>126466</v>
      </c>
      <c r="J253" s="38">
        <v>187420</v>
      </c>
      <c r="K253" s="38">
        <v>88642</v>
      </c>
      <c r="L253" s="43" t="s">
        <v>84</v>
      </c>
      <c r="M253" s="43" t="s">
        <v>84</v>
      </c>
    </row>
    <row r="254" spans="1:13" s="264" customFormat="1" ht="15" customHeight="1">
      <c r="A254" s="15">
        <v>2</v>
      </c>
      <c r="B254" s="407"/>
      <c r="C254" s="16" t="s">
        <v>80</v>
      </c>
      <c r="D254" s="268"/>
      <c r="E254" s="268"/>
      <c r="F254" s="268"/>
      <c r="G254" s="268"/>
      <c r="H254" s="268"/>
      <c r="I254" s="268"/>
      <c r="J254" s="268"/>
      <c r="K254" s="268"/>
      <c r="L254" s="266"/>
      <c r="M254" s="266"/>
    </row>
    <row r="255" spans="1:13" s="264" customFormat="1" ht="15" customHeight="1">
      <c r="A255" s="15">
        <v>3</v>
      </c>
      <c r="B255" s="407"/>
      <c r="C255" s="16" t="s">
        <v>81</v>
      </c>
      <c r="D255" s="35">
        <v>912716</v>
      </c>
      <c r="E255" s="35">
        <v>1777407</v>
      </c>
      <c r="F255" s="35">
        <v>101125</v>
      </c>
      <c r="G255" s="35">
        <v>1289462</v>
      </c>
      <c r="H255" s="35">
        <v>4343580</v>
      </c>
      <c r="I255" s="35">
        <v>2467576</v>
      </c>
      <c r="J255" s="35">
        <v>3635461</v>
      </c>
      <c r="K255" s="35">
        <v>1462614</v>
      </c>
      <c r="L255" s="17" t="s">
        <v>84</v>
      </c>
      <c r="M255" s="17" t="s">
        <v>84</v>
      </c>
    </row>
    <row r="256" spans="1:13" s="264" customFormat="1" ht="15" customHeight="1">
      <c r="A256" s="40">
        <v>4</v>
      </c>
      <c r="B256" s="408"/>
      <c r="C256" s="41" t="s">
        <v>82</v>
      </c>
      <c r="D256" s="42">
        <v>11</v>
      </c>
      <c r="E256" s="42">
        <v>15</v>
      </c>
      <c r="F256" s="42">
        <v>15</v>
      </c>
      <c r="G256" s="42">
        <v>15</v>
      </c>
      <c r="H256" s="42">
        <v>23</v>
      </c>
      <c r="I256" s="42">
        <v>20</v>
      </c>
      <c r="J256" s="42">
        <v>19</v>
      </c>
      <c r="K256" s="42">
        <v>17</v>
      </c>
      <c r="L256" s="44" t="s">
        <v>84</v>
      </c>
      <c r="M256" s="44" t="s">
        <v>84</v>
      </c>
    </row>
    <row r="257" spans="1:13" s="264" customFormat="1" ht="15" customHeight="1">
      <c r="A257" s="36">
        <v>1</v>
      </c>
      <c r="B257" s="409" t="s">
        <v>21</v>
      </c>
      <c r="C257" s="37" t="s">
        <v>79</v>
      </c>
      <c r="D257" s="38">
        <v>39696</v>
      </c>
      <c r="E257" s="38">
        <v>9331</v>
      </c>
      <c r="F257" s="38" t="s">
        <v>88</v>
      </c>
      <c r="G257" s="38">
        <v>6734</v>
      </c>
      <c r="H257" s="38">
        <v>28261</v>
      </c>
      <c r="I257" s="38">
        <v>59445</v>
      </c>
      <c r="J257" s="38">
        <v>50531</v>
      </c>
      <c r="K257" s="43" t="s">
        <v>87</v>
      </c>
      <c r="L257" s="43" t="s">
        <v>84</v>
      </c>
      <c r="M257" s="43" t="s">
        <v>84</v>
      </c>
    </row>
    <row r="258" spans="1:13" s="264" customFormat="1" ht="15" customHeight="1">
      <c r="A258" s="15">
        <v>2</v>
      </c>
      <c r="B258" s="407"/>
      <c r="C258" s="16" t="s">
        <v>80</v>
      </c>
      <c r="D258" s="268"/>
      <c r="E258" s="268"/>
      <c r="F258" s="268"/>
      <c r="G258" s="268"/>
      <c r="H258" s="268"/>
      <c r="I258" s="268"/>
      <c r="J258" s="268"/>
      <c r="K258" s="266"/>
      <c r="L258" s="266"/>
      <c r="M258" s="266"/>
    </row>
    <row r="259" spans="1:13" s="264" customFormat="1" ht="15" customHeight="1">
      <c r="A259" s="15">
        <v>3</v>
      </c>
      <c r="B259" s="407"/>
      <c r="C259" s="16" t="s">
        <v>81</v>
      </c>
      <c r="D259" s="35">
        <v>235093</v>
      </c>
      <c r="E259" s="35">
        <v>42716</v>
      </c>
      <c r="F259" s="35" t="s">
        <v>88</v>
      </c>
      <c r="G259" s="35">
        <v>54431</v>
      </c>
      <c r="H259" s="35">
        <v>241714</v>
      </c>
      <c r="I259" s="35">
        <v>342908</v>
      </c>
      <c r="J259" s="35">
        <v>344612</v>
      </c>
      <c r="K259" s="17" t="s">
        <v>87</v>
      </c>
      <c r="L259" s="17" t="s">
        <v>84</v>
      </c>
      <c r="M259" s="17" t="s">
        <v>84</v>
      </c>
    </row>
    <row r="260" spans="1:13" s="264" customFormat="1" ht="15" customHeight="1">
      <c r="A260" s="40">
        <v>4</v>
      </c>
      <c r="B260" s="408"/>
      <c r="C260" s="41" t="s">
        <v>82</v>
      </c>
      <c r="D260" s="42">
        <v>6</v>
      </c>
      <c r="E260" s="42">
        <v>5</v>
      </c>
      <c r="F260" s="42" t="s">
        <v>88</v>
      </c>
      <c r="G260" s="42">
        <v>8</v>
      </c>
      <c r="H260" s="42">
        <v>9</v>
      </c>
      <c r="I260" s="42">
        <v>6</v>
      </c>
      <c r="J260" s="42">
        <v>7</v>
      </c>
      <c r="K260" s="44" t="s">
        <v>87</v>
      </c>
      <c r="L260" s="44" t="s">
        <v>84</v>
      </c>
      <c r="M260" s="44" t="s">
        <v>84</v>
      </c>
    </row>
    <row r="261" spans="1:13" s="264" customFormat="1" ht="15" customHeight="1">
      <c r="A261" s="36">
        <v>1</v>
      </c>
      <c r="B261" s="409" t="s">
        <v>22</v>
      </c>
      <c r="C261" s="37" t="s">
        <v>79</v>
      </c>
      <c r="D261" s="38">
        <v>58759</v>
      </c>
      <c r="E261" s="38">
        <v>18086</v>
      </c>
      <c r="F261" s="38" t="s">
        <v>88</v>
      </c>
      <c r="G261" s="38">
        <v>9117</v>
      </c>
      <c r="H261" s="38">
        <v>85462</v>
      </c>
      <c r="I261" s="38">
        <v>99261</v>
      </c>
      <c r="J261" s="38">
        <v>69221</v>
      </c>
      <c r="K261" s="43" t="s">
        <v>87</v>
      </c>
      <c r="L261" s="43" t="s">
        <v>84</v>
      </c>
      <c r="M261" s="43" t="s">
        <v>84</v>
      </c>
    </row>
    <row r="262" spans="1:13" s="264" customFormat="1" ht="15" customHeight="1">
      <c r="A262" s="15">
        <v>2</v>
      </c>
      <c r="B262" s="407"/>
      <c r="C262" s="16" t="s">
        <v>80</v>
      </c>
      <c r="D262" s="268"/>
      <c r="E262" s="268"/>
      <c r="F262" s="268"/>
      <c r="G262" s="268"/>
      <c r="H262" s="268"/>
      <c r="I262" s="268"/>
      <c r="J262" s="268"/>
      <c r="K262" s="266"/>
      <c r="L262" s="266"/>
      <c r="M262" s="266"/>
    </row>
    <row r="263" spans="1:13" s="264" customFormat="1" ht="15" customHeight="1">
      <c r="A263" s="15">
        <v>3</v>
      </c>
      <c r="B263" s="407"/>
      <c r="C263" s="16" t="s">
        <v>81</v>
      </c>
      <c r="D263" s="35">
        <v>531242</v>
      </c>
      <c r="E263" s="35">
        <v>149550</v>
      </c>
      <c r="F263" s="35" t="s">
        <v>88</v>
      </c>
      <c r="G263" s="35">
        <v>72640</v>
      </c>
      <c r="H263" s="35">
        <v>843800</v>
      </c>
      <c r="I263" s="35">
        <v>1097821</v>
      </c>
      <c r="J263" s="35">
        <v>980241</v>
      </c>
      <c r="K263" s="17" t="s">
        <v>87</v>
      </c>
      <c r="L263" s="17" t="s">
        <v>84</v>
      </c>
      <c r="M263" s="17" t="s">
        <v>84</v>
      </c>
    </row>
    <row r="264" spans="1:13" s="264" customFormat="1" ht="15" customHeight="1">
      <c r="A264" s="40">
        <v>4</v>
      </c>
      <c r="B264" s="408"/>
      <c r="C264" s="41" t="s">
        <v>82</v>
      </c>
      <c r="D264" s="42">
        <v>9</v>
      </c>
      <c r="E264" s="42">
        <v>8</v>
      </c>
      <c r="F264" s="42" t="s">
        <v>88</v>
      </c>
      <c r="G264" s="42">
        <v>8</v>
      </c>
      <c r="H264" s="42">
        <v>10</v>
      </c>
      <c r="I264" s="42">
        <v>11</v>
      </c>
      <c r="J264" s="42">
        <v>14</v>
      </c>
      <c r="K264" s="44" t="s">
        <v>87</v>
      </c>
      <c r="L264" s="44" t="s">
        <v>84</v>
      </c>
      <c r="M264" s="44" t="s">
        <v>84</v>
      </c>
    </row>
    <row r="265" spans="1:13" s="264" customFormat="1" ht="15" customHeight="1">
      <c r="A265" s="54">
        <v>1</v>
      </c>
      <c r="B265" s="410" t="s">
        <v>23</v>
      </c>
      <c r="C265" s="55" t="s">
        <v>79</v>
      </c>
      <c r="D265" s="50">
        <v>11665</v>
      </c>
      <c r="E265" s="50">
        <v>2700</v>
      </c>
      <c r="F265" s="50" t="s">
        <v>88</v>
      </c>
      <c r="G265" s="50">
        <v>29632</v>
      </c>
      <c r="H265" s="50">
        <v>40149</v>
      </c>
      <c r="I265" s="50">
        <v>33524</v>
      </c>
      <c r="J265" s="50">
        <v>136410</v>
      </c>
      <c r="K265" s="50">
        <v>138328</v>
      </c>
      <c r="L265" s="50" t="s">
        <v>84</v>
      </c>
      <c r="M265" s="50">
        <v>29175</v>
      </c>
    </row>
    <row r="266" spans="1:13" s="264" customFormat="1" ht="15" customHeight="1">
      <c r="A266" s="53">
        <v>2</v>
      </c>
      <c r="B266" s="411"/>
      <c r="C266" s="52" t="s">
        <v>80</v>
      </c>
      <c r="D266" s="270"/>
      <c r="E266" s="270"/>
      <c r="F266" s="270"/>
      <c r="G266" s="270"/>
      <c r="H266" s="270"/>
      <c r="I266" s="270"/>
      <c r="J266" s="270"/>
      <c r="K266" s="270"/>
      <c r="L266" s="270"/>
      <c r="M266" s="270"/>
    </row>
    <row r="267" spans="1:13" s="264" customFormat="1" ht="15" customHeight="1">
      <c r="A267" s="53">
        <v>3</v>
      </c>
      <c r="B267" s="411"/>
      <c r="C267" s="52" t="s">
        <v>81</v>
      </c>
      <c r="D267" s="45">
        <v>92990</v>
      </c>
      <c r="E267" s="45">
        <v>14441</v>
      </c>
      <c r="F267" s="45" t="s">
        <v>88</v>
      </c>
      <c r="G267" s="45">
        <v>452406</v>
      </c>
      <c r="H267" s="45">
        <v>763400</v>
      </c>
      <c r="I267" s="45">
        <v>503245</v>
      </c>
      <c r="J267" s="45">
        <v>2351017</v>
      </c>
      <c r="K267" s="45">
        <v>2379140</v>
      </c>
      <c r="L267" s="45" t="s">
        <v>84</v>
      </c>
      <c r="M267" s="45">
        <v>517935</v>
      </c>
    </row>
    <row r="268" spans="1:13" s="264" customFormat="1" ht="15" customHeight="1">
      <c r="A268" s="56">
        <v>4</v>
      </c>
      <c r="B268" s="412"/>
      <c r="C268" s="57" t="s">
        <v>82</v>
      </c>
      <c r="D268" s="47">
        <v>8</v>
      </c>
      <c r="E268" s="47">
        <v>5</v>
      </c>
      <c r="F268" s="47" t="s">
        <v>88</v>
      </c>
      <c r="G268" s="47">
        <v>15</v>
      </c>
      <c r="H268" s="47">
        <v>19</v>
      </c>
      <c r="I268" s="47">
        <v>15</v>
      </c>
      <c r="J268" s="47">
        <v>17</v>
      </c>
      <c r="K268" s="47">
        <v>17</v>
      </c>
      <c r="L268" s="47" t="s">
        <v>84</v>
      </c>
      <c r="M268" s="47">
        <v>18</v>
      </c>
    </row>
    <row r="269" spans="1:13" s="264" customFormat="1" ht="15" customHeight="1">
      <c r="A269" s="36">
        <v>1</v>
      </c>
      <c r="B269" s="409" t="s">
        <v>85</v>
      </c>
      <c r="C269" s="37" t="s">
        <v>79</v>
      </c>
      <c r="D269" s="43" t="s">
        <v>83</v>
      </c>
      <c r="E269" s="43" t="s">
        <v>87</v>
      </c>
      <c r="F269" s="43" t="s">
        <v>88</v>
      </c>
      <c r="G269" s="38">
        <v>3309</v>
      </c>
      <c r="H269" s="38" t="s">
        <v>87</v>
      </c>
      <c r="I269" s="38" t="s">
        <v>87</v>
      </c>
      <c r="J269" s="38" t="s">
        <v>87</v>
      </c>
      <c r="K269" s="38">
        <v>52150</v>
      </c>
      <c r="L269" s="38">
        <v>16698</v>
      </c>
      <c r="M269" s="38">
        <v>12617</v>
      </c>
    </row>
    <row r="270" spans="1:13" s="264" customFormat="1" ht="15" customHeight="1">
      <c r="A270" s="15">
        <v>2</v>
      </c>
      <c r="B270" s="407"/>
      <c r="C270" s="16" t="s">
        <v>80</v>
      </c>
      <c r="D270" s="266"/>
      <c r="E270" s="266"/>
      <c r="F270" s="266"/>
      <c r="G270" s="268"/>
      <c r="H270" s="268"/>
      <c r="I270" s="268"/>
      <c r="J270" s="268"/>
      <c r="K270" s="268"/>
      <c r="L270" s="268"/>
      <c r="M270" s="268"/>
    </row>
    <row r="271" spans="1:13" s="264" customFormat="1" ht="15" customHeight="1">
      <c r="A271" s="15">
        <v>3</v>
      </c>
      <c r="B271" s="407"/>
      <c r="C271" s="16" t="s">
        <v>81</v>
      </c>
      <c r="D271" s="17" t="s">
        <v>83</v>
      </c>
      <c r="E271" s="17" t="s">
        <v>87</v>
      </c>
      <c r="F271" s="17" t="s">
        <v>88</v>
      </c>
      <c r="G271" s="35">
        <v>3610</v>
      </c>
      <c r="H271" s="35" t="s">
        <v>87</v>
      </c>
      <c r="I271" s="35" t="s">
        <v>87</v>
      </c>
      <c r="J271" s="35" t="s">
        <v>87</v>
      </c>
      <c r="K271" s="35">
        <v>102107</v>
      </c>
      <c r="L271" s="35">
        <v>17882</v>
      </c>
      <c r="M271" s="35">
        <v>15074</v>
      </c>
    </row>
    <row r="272" spans="1:13" s="264" customFormat="1" ht="15" customHeight="1">
      <c r="A272" s="40">
        <v>4</v>
      </c>
      <c r="B272" s="408"/>
      <c r="C272" s="41" t="s">
        <v>82</v>
      </c>
      <c r="D272" s="44" t="s">
        <v>83</v>
      </c>
      <c r="E272" s="44" t="s">
        <v>87</v>
      </c>
      <c r="F272" s="44" t="s">
        <v>88</v>
      </c>
      <c r="G272" s="42">
        <v>1</v>
      </c>
      <c r="H272" s="42" t="s">
        <v>87</v>
      </c>
      <c r="I272" s="42" t="s">
        <v>87</v>
      </c>
      <c r="J272" s="42" t="s">
        <v>87</v>
      </c>
      <c r="K272" s="42">
        <v>2</v>
      </c>
      <c r="L272" s="42">
        <v>1</v>
      </c>
      <c r="M272" s="42">
        <v>1</v>
      </c>
    </row>
    <row r="273" spans="1:13" s="264" customFormat="1" ht="15" customHeight="1">
      <c r="A273" s="36">
        <v>1</v>
      </c>
      <c r="B273" s="409" t="s">
        <v>24</v>
      </c>
      <c r="C273" s="37" t="s">
        <v>79</v>
      </c>
      <c r="D273" s="43" t="s">
        <v>83</v>
      </c>
      <c r="E273" s="43" t="s">
        <v>87</v>
      </c>
      <c r="F273" s="43" t="s">
        <v>88</v>
      </c>
      <c r="G273" s="43" t="s">
        <v>87</v>
      </c>
      <c r="H273" s="38">
        <v>10482</v>
      </c>
      <c r="I273" s="38">
        <v>6329</v>
      </c>
      <c r="J273" s="38">
        <v>13168</v>
      </c>
      <c r="K273" s="38">
        <v>116879</v>
      </c>
      <c r="L273" s="38">
        <v>63411</v>
      </c>
      <c r="M273" s="38">
        <v>118671</v>
      </c>
    </row>
    <row r="274" spans="1:13" s="264" customFormat="1" ht="15" customHeight="1">
      <c r="A274" s="15">
        <v>2</v>
      </c>
      <c r="B274" s="407"/>
      <c r="C274" s="16" t="s">
        <v>80</v>
      </c>
      <c r="D274" s="266"/>
      <c r="E274" s="266"/>
      <c r="F274" s="266"/>
      <c r="G274" s="266"/>
      <c r="H274" s="268"/>
      <c r="I274" s="268"/>
      <c r="J274" s="268"/>
      <c r="K274" s="268"/>
      <c r="L274" s="268"/>
      <c r="M274" s="268"/>
    </row>
    <row r="275" spans="1:13" s="264" customFormat="1" ht="15" customHeight="1">
      <c r="A275" s="15">
        <v>3</v>
      </c>
      <c r="B275" s="407"/>
      <c r="C275" s="16" t="s">
        <v>81</v>
      </c>
      <c r="D275" s="17" t="s">
        <v>83</v>
      </c>
      <c r="E275" s="17" t="s">
        <v>87</v>
      </c>
      <c r="F275" s="17" t="s">
        <v>88</v>
      </c>
      <c r="G275" s="17" t="s">
        <v>87</v>
      </c>
      <c r="H275" s="35">
        <v>14798</v>
      </c>
      <c r="I275" s="35">
        <v>9310</v>
      </c>
      <c r="J275" s="35">
        <v>16247</v>
      </c>
      <c r="K275" s="35">
        <v>189102</v>
      </c>
      <c r="L275" s="35">
        <v>47864</v>
      </c>
      <c r="M275" s="35">
        <v>131493</v>
      </c>
    </row>
    <row r="276" spans="1:13" s="264" customFormat="1" ht="15" customHeight="1">
      <c r="A276" s="40">
        <v>4</v>
      </c>
      <c r="B276" s="408"/>
      <c r="C276" s="41" t="s">
        <v>82</v>
      </c>
      <c r="D276" s="44" t="s">
        <v>83</v>
      </c>
      <c r="E276" s="44" t="s">
        <v>87</v>
      </c>
      <c r="F276" s="44" t="s">
        <v>88</v>
      </c>
      <c r="G276" s="44" t="s">
        <v>87</v>
      </c>
      <c r="H276" s="42">
        <v>1</v>
      </c>
      <c r="I276" s="42">
        <v>1</v>
      </c>
      <c r="J276" s="42">
        <v>1</v>
      </c>
      <c r="K276" s="42">
        <v>2</v>
      </c>
      <c r="L276" s="42">
        <v>1</v>
      </c>
      <c r="M276" s="42">
        <v>1</v>
      </c>
    </row>
    <row r="277" spans="1:13" s="264" customFormat="1" ht="15" customHeight="1">
      <c r="A277" s="36">
        <v>1</v>
      </c>
      <c r="B277" s="409" t="s">
        <v>25</v>
      </c>
      <c r="C277" s="37" t="s">
        <v>79</v>
      </c>
      <c r="D277" s="43" t="s">
        <v>83</v>
      </c>
      <c r="E277" s="43" t="s">
        <v>87</v>
      </c>
      <c r="F277" s="43" t="s">
        <v>88</v>
      </c>
      <c r="G277" s="38">
        <v>2756</v>
      </c>
      <c r="H277" s="38">
        <v>2077</v>
      </c>
      <c r="I277" s="38">
        <v>8823</v>
      </c>
      <c r="J277" s="38">
        <v>7640</v>
      </c>
      <c r="K277" s="38">
        <v>54581</v>
      </c>
      <c r="L277" s="38">
        <v>19310</v>
      </c>
      <c r="M277" s="38">
        <v>66779</v>
      </c>
    </row>
    <row r="278" spans="1:13" s="264" customFormat="1" ht="15" customHeight="1">
      <c r="A278" s="15">
        <v>2</v>
      </c>
      <c r="B278" s="407"/>
      <c r="C278" s="16" t="s">
        <v>80</v>
      </c>
      <c r="D278" s="266"/>
      <c r="E278" s="266"/>
      <c r="F278" s="266"/>
      <c r="G278" s="268"/>
      <c r="H278" s="268"/>
      <c r="I278" s="268"/>
      <c r="J278" s="268"/>
      <c r="K278" s="268"/>
      <c r="L278" s="268"/>
      <c r="M278" s="268"/>
    </row>
    <row r="279" spans="1:13" s="264" customFormat="1" ht="15" customHeight="1">
      <c r="A279" s="15">
        <v>3</v>
      </c>
      <c r="B279" s="407"/>
      <c r="C279" s="16" t="s">
        <v>81</v>
      </c>
      <c r="D279" s="17" t="s">
        <v>83</v>
      </c>
      <c r="E279" s="17" t="s">
        <v>87</v>
      </c>
      <c r="F279" s="17" t="s">
        <v>88</v>
      </c>
      <c r="G279" s="35">
        <v>3767</v>
      </c>
      <c r="H279" s="35">
        <v>2494</v>
      </c>
      <c r="I279" s="35">
        <v>4553</v>
      </c>
      <c r="J279" s="35">
        <v>7757</v>
      </c>
      <c r="K279" s="35">
        <v>101093</v>
      </c>
      <c r="L279" s="35">
        <v>11968</v>
      </c>
      <c r="M279" s="35">
        <v>68773</v>
      </c>
    </row>
    <row r="280" spans="1:13" s="264" customFormat="1" ht="15" customHeight="1">
      <c r="A280" s="40">
        <v>4</v>
      </c>
      <c r="B280" s="408"/>
      <c r="C280" s="41" t="s">
        <v>82</v>
      </c>
      <c r="D280" s="44" t="s">
        <v>83</v>
      </c>
      <c r="E280" s="44" t="s">
        <v>87</v>
      </c>
      <c r="F280" s="44" t="s">
        <v>88</v>
      </c>
      <c r="G280" s="42">
        <v>1</v>
      </c>
      <c r="H280" s="42">
        <v>1</v>
      </c>
      <c r="I280" s="42">
        <v>1</v>
      </c>
      <c r="J280" s="42">
        <v>1</v>
      </c>
      <c r="K280" s="42">
        <v>2</v>
      </c>
      <c r="L280" s="42">
        <v>1</v>
      </c>
      <c r="M280" s="42">
        <v>1</v>
      </c>
    </row>
    <row r="281" spans="1:13" s="414" customFormat="1" ht="15" customHeight="1"/>
    <row r="282" spans="1:13" s="264" customFormat="1" ht="32.25" customHeight="1">
      <c r="A282" s="413" t="s">
        <v>283</v>
      </c>
      <c r="B282" s="413"/>
      <c r="C282" s="413"/>
      <c r="D282" s="413"/>
      <c r="E282" s="413"/>
      <c r="F282" s="413"/>
      <c r="G282" s="413"/>
      <c r="H282" s="413"/>
      <c r="I282" s="413"/>
      <c r="J282" s="413"/>
      <c r="K282" s="413"/>
      <c r="L282" s="413"/>
      <c r="M282" s="413"/>
    </row>
    <row r="283" spans="1:13" s="264" customFormat="1" ht="21.75" customHeight="1">
      <c r="A283" s="31" t="s">
        <v>75</v>
      </c>
      <c r="B283" s="31" t="s">
        <v>8</v>
      </c>
      <c r="C283" s="32" t="s">
        <v>76</v>
      </c>
      <c r="D283" s="33" t="s">
        <v>90</v>
      </c>
      <c r="E283" s="33" t="s">
        <v>91</v>
      </c>
      <c r="F283" s="34" t="s">
        <v>92</v>
      </c>
      <c r="G283" s="33" t="s">
        <v>93</v>
      </c>
      <c r="H283" s="33" t="s">
        <v>94</v>
      </c>
      <c r="I283" s="33" t="s">
        <v>95</v>
      </c>
      <c r="J283" s="34" t="s">
        <v>96</v>
      </c>
      <c r="K283" s="33" t="s">
        <v>97</v>
      </c>
      <c r="L283" s="34" t="s">
        <v>98</v>
      </c>
      <c r="M283" s="33" t="s">
        <v>99</v>
      </c>
    </row>
    <row r="284" spans="1:13" s="264" customFormat="1" ht="15" customHeight="1">
      <c r="A284" s="36">
        <v>1</v>
      </c>
      <c r="B284" s="409" t="s">
        <v>16</v>
      </c>
      <c r="C284" s="37" t="s">
        <v>79</v>
      </c>
      <c r="D284" s="38">
        <v>57765</v>
      </c>
      <c r="E284" s="38">
        <v>107596</v>
      </c>
      <c r="F284" s="38">
        <v>3750</v>
      </c>
      <c r="G284" s="38">
        <v>53452</v>
      </c>
      <c r="H284" s="38">
        <v>176801</v>
      </c>
      <c r="I284" s="38">
        <v>157727</v>
      </c>
      <c r="J284" s="38">
        <v>244111</v>
      </c>
      <c r="K284" s="38">
        <v>119013</v>
      </c>
      <c r="L284" s="38">
        <v>43499</v>
      </c>
      <c r="M284" s="38">
        <v>60840</v>
      </c>
    </row>
    <row r="285" spans="1:13" s="264" customFormat="1" ht="15" customHeight="1">
      <c r="A285" s="15">
        <v>2</v>
      </c>
      <c r="B285" s="407"/>
      <c r="C285" s="16" t="s">
        <v>80</v>
      </c>
      <c r="D285" s="268"/>
      <c r="E285" s="268"/>
      <c r="F285" s="268"/>
      <c r="G285" s="268"/>
      <c r="H285" s="268"/>
      <c r="I285" s="268"/>
      <c r="J285" s="268"/>
      <c r="K285" s="268"/>
      <c r="L285" s="268"/>
      <c r="M285" s="268"/>
    </row>
    <row r="286" spans="1:13" s="264" customFormat="1" ht="15" customHeight="1">
      <c r="A286" s="15">
        <v>3</v>
      </c>
      <c r="B286" s="407"/>
      <c r="C286" s="16" t="s">
        <v>81</v>
      </c>
      <c r="D286" s="35">
        <v>75185</v>
      </c>
      <c r="E286" s="35">
        <v>178563</v>
      </c>
      <c r="F286" s="35">
        <v>4186</v>
      </c>
      <c r="G286" s="35">
        <v>99866</v>
      </c>
      <c r="H286" s="35">
        <v>409043</v>
      </c>
      <c r="I286" s="35">
        <v>219225</v>
      </c>
      <c r="J286" s="35">
        <v>453326</v>
      </c>
      <c r="K286" s="35">
        <v>164977</v>
      </c>
      <c r="L286" s="35">
        <v>59867</v>
      </c>
      <c r="M286" s="35">
        <v>104338</v>
      </c>
    </row>
    <row r="287" spans="1:13" s="264" customFormat="1" ht="15" customHeight="1">
      <c r="A287" s="40">
        <v>4</v>
      </c>
      <c r="B287" s="408"/>
      <c r="C287" s="41" t="s">
        <v>82</v>
      </c>
      <c r="D287" s="42">
        <v>1</v>
      </c>
      <c r="E287" s="42">
        <v>2</v>
      </c>
      <c r="F287" s="42">
        <v>1</v>
      </c>
      <c r="G287" s="42">
        <v>2</v>
      </c>
      <c r="H287" s="42">
        <v>2</v>
      </c>
      <c r="I287" s="42">
        <v>1</v>
      </c>
      <c r="J287" s="42">
        <v>2</v>
      </c>
      <c r="K287" s="42">
        <v>1</v>
      </c>
      <c r="L287" s="42">
        <v>1</v>
      </c>
      <c r="M287" s="42">
        <v>2</v>
      </c>
    </row>
    <row r="288" spans="1:13" s="264" customFormat="1" ht="15" customHeight="1">
      <c r="A288" s="36">
        <v>1</v>
      </c>
      <c r="B288" s="409" t="s">
        <v>17</v>
      </c>
      <c r="C288" s="37" t="s">
        <v>79</v>
      </c>
      <c r="D288" s="43" t="s">
        <v>83</v>
      </c>
      <c r="E288" s="43" t="s">
        <v>87</v>
      </c>
      <c r="F288" s="43" t="s">
        <v>88</v>
      </c>
      <c r="G288" s="43" t="s">
        <v>87</v>
      </c>
      <c r="H288" s="43" t="s">
        <v>87</v>
      </c>
      <c r="I288" s="43" t="s">
        <v>87</v>
      </c>
      <c r="J288" s="43" t="s">
        <v>87</v>
      </c>
      <c r="K288" s="38">
        <v>48860</v>
      </c>
      <c r="L288" s="38">
        <v>51366</v>
      </c>
      <c r="M288" s="38">
        <v>62120</v>
      </c>
    </row>
    <row r="289" spans="1:13" s="264" customFormat="1" ht="15" customHeight="1">
      <c r="A289" s="15">
        <v>2</v>
      </c>
      <c r="B289" s="407"/>
      <c r="C289" s="16" t="s">
        <v>80</v>
      </c>
      <c r="D289" s="266"/>
      <c r="E289" s="266"/>
      <c r="F289" s="266"/>
      <c r="G289" s="266"/>
      <c r="H289" s="266"/>
      <c r="I289" s="266"/>
      <c r="J289" s="266"/>
      <c r="K289" s="268"/>
      <c r="L289" s="268"/>
      <c r="M289" s="268"/>
    </row>
    <row r="290" spans="1:13" s="264" customFormat="1" ht="15" customHeight="1">
      <c r="A290" s="15">
        <v>3</v>
      </c>
      <c r="B290" s="407"/>
      <c r="C290" s="16" t="s">
        <v>81</v>
      </c>
      <c r="D290" s="17" t="s">
        <v>83</v>
      </c>
      <c r="E290" s="17" t="s">
        <v>87</v>
      </c>
      <c r="F290" s="17" t="s">
        <v>88</v>
      </c>
      <c r="G290" s="17" t="s">
        <v>87</v>
      </c>
      <c r="H290" s="17" t="s">
        <v>87</v>
      </c>
      <c r="I290" s="17" t="s">
        <v>87</v>
      </c>
      <c r="J290" s="17" t="s">
        <v>87</v>
      </c>
      <c r="K290" s="35">
        <v>67007</v>
      </c>
      <c r="L290" s="35">
        <v>41833</v>
      </c>
      <c r="M290" s="35">
        <v>46478</v>
      </c>
    </row>
    <row r="291" spans="1:13" s="264" customFormat="1" ht="15" customHeight="1">
      <c r="A291" s="40">
        <v>4</v>
      </c>
      <c r="B291" s="408"/>
      <c r="C291" s="41" t="s">
        <v>82</v>
      </c>
      <c r="D291" s="44" t="s">
        <v>83</v>
      </c>
      <c r="E291" s="44" t="s">
        <v>87</v>
      </c>
      <c r="F291" s="44" t="s">
        <v>88</v>
      </c>
      <c r="G291" s="44" t="s">
        <v>87</v>
      </c>
      <c r="H291" s="44" t="s">
        <v>87</v>
      </c>
      <c r="I291" s="44" t="s">
        <v>87</v>
      </c>
      <c r="J291" s="44" t="s">
        <v>87</v>
      </c>
      <c r="K291" s="42">
        <v>1</v>
      </c>
      <c r="L291" s="42">
        <v>1</v>
      </c>
      <c r="M291" s="42">
        <v>1</v>
      </c>
    </row>
    <row r="292" spans="1:13" s="264" customFormat="1" ht="15" customHeight="1">
      <c r="A292" s="36">
        <v>1</v>
      </c>
      <c r="B292" s="409" t="s">
        <v>100</v>
      </c>
      <c r="C292" s="37" t="s">
        <v>79</v>
      </c>
      <c r="D292" s="46">
        <v>25914</v>
      </c>
      <c r="E292" s="46">
        <v>1645</v>
      </c>
      <c r="F292" s="46">
        <v>3219</v>
      </c>
      <c r="G292" s="46">
        <v>42873</v>
      </c>
      <c r="H292" s="46">
        <v>9572</v>
      </c>
      <c r="I292" s="46">
        <v>11449</v>
      </c>
      <c r="J292" s="46">
        <v>4448</v>
      </c>
      <c r="K292" s="46">
        <v>77961</v>
      </c>
      <c r="L292" s="46">
        <v>41788</v>
      </c>
      <c r="M292" s="46">
        <v>5587</v>
      </c>
    </row>
    <row r="293" spans="1:13" s="264" customFormat="1" ht="15" customHeight="1">
      <c r="A293" s="15">
        <v>2</v>
      </c>
      <c r="B293" s="407"/>
      <c r="C293" s="16" t="s">
        <v>80</v>
      </c>
      <c r="D293" s="266"/>
      <c r="E293" s="266"/>
      <c r="F293" s="266"/>
      <c r="G293" s="266"/>
      <c r="H293" s="266"/>
      <c r="I293" s="266"/>
      <c r="J293" s="266"/>
      <c r="K293" s="266"/>
      <c r="L293" s="266"/>
      <c r="M293" s="266"/>
    </row>
    <row r="294" spans="1:13" s="264" customFormat="1" ht="15" customHeight="1">
      <c r="A294" s="15">
        <v>3</v>
      </c>
      <c r="B294" s="407"/>
      <c r="C294" s="16" t="s">
        <v>81</v>
      </c>
      <c r="D294" s="25">
        <v>33080</v>
      </c>
      <c r="E294" s="25">
        <v>2846</v>
      </c>
      <c r="F294" s="25">
        <v>21528</v>
      </c>
      <c r="G294" s="25">
        <v>188952</v>
      </c>
      <c r="H294" s="25">
        <v>33205</v>
      </c>
      <c r="I294" s="25">
        <v>34614</v>
      </c>
      <c r="J294" s="25">
        <v>7435</v>
      </c>
      <c r="K294" s="25">
        <v>164979</v>
      </c>
      <c r="L294" s="25">
        <v>109394</v>
      </c>
      <c r="M294" s="25">
        <v>8008</v>
      </c>
    </row>
    <row r="295" spans="1:13" s="264" customFormat="1" ht="15" customHeight="1">
      <c r="A295" s="40">
        <v>4</v>
      </c>
      <c r="B295" s="408"/>
      <c r="C295" s="41" t="s">
        <v>82</v>
      </c>
      <c r="D295" s="44">
        <v>1</v>
      </c>
      <c r="E295" s="44">
        <v>2</v>
      </c>
      <c r="F295" s="44">
        <v>7</v>
      </c>
      <c r="G295" s="44">
        <v>4</v>
      </c>
      <c r="H295" s="44">
        <v>3</v>
      </c>
      <c r="I295" s="44">
        <v>3</v>
      </c>
      <c r="J295" s="44">
        <v>2</v>
      </c>
      <c r="K295" s="44">
        <v>2</v>
      </c>
      <c r="L295" s="44">
        <v>3</v>
      </c>
      <c r="M295" s="44">
        <v>1</v>
      </c>
    </row>
    <row r="296" spans="1:13" s="264" customFormat="1" ht="15" customHeight="1">
      <c r="A296" s="36">
        <v>1</v>
      </c>
      <c r="B296" s="409" t="s">
        <v>19</v>
      </c>
      <c r="C296" s="37" t="s">
        <v>79</v>
      </c>
      <c r="D296" s="43" t="s">
        <v>83</v>
      </c>
      <c r="E296" s="43" t="s">
        <v>87</v>
      </c>
      <c r="F296" s="43" t="s">
        <v>88</v>
      </c>
      <c r="G296" s="38">
        <v>4550</v>
      </c>
      <c r="H296" s="38" t="s">
        <v>87</v>
      </c>
      <c r="I296" s="38" t="s">
        <v>87</v>
      </c>
      <c r="J296" s="38">
        <v>672</v>
      </c>
      <c r="K296" s="38">
        <v>65901</v>
      </c>
      <c r="L296" s="38">
        <v>52676</v>
      </c>
      <c r="M296" s="38">
        <v>103120</v>
      </c>
    </row>
    <row r="297" spans="1:13" s="264" customFormat="1" ht="15" customHeight="1">
      <c r="A297" s="15">
        <v>2</v>
      </c>
      <c r="B297" s="407"/>
      <c r="C297" s="16" t="s">
        <v>80</v>
      </c>
      <c r="D297" s="266"/>
      <c r="E297" s="266"/>
      <c r="F297" s="266"/>
      <c r="G297" s="268"/>
      <c r="H297" s="268"/>
      <c r="I297" s="268"/>
      <c r="J297" s="268"/>
      <c r="K297" s="268"/>
      <c r="L297" s="268"/>
      <c r="M297" s="268"/>
    </row>
    <row r="298" spans="1:13" s="264" customFormat="1" ht="15" customHeight="1">
      <c r="A298" s="15">
        <v>3</v>
      </c>
      <c r="B298" s="407"/>
      <c r="C298" s="16" t="s">
        <v>81</v>
      </c>
      <c r="D298" s="17" t="s">
        <v>83</v>
      </c>
      <c r="E298" s="17" t="s">
        <v>87</v>
      </c>
      <c r="F298" s="17" t="s">
        <v>88</v>
      </c>
      <c r="G298" s="35">
        <v>5961</v>
      </c>
      <c r="H298" s="35" t="s">
        <v>87</v>
      </c>
      <c r="I298" s="35" t="s">
        <v>87</v>
      </c>
      <c r="J298" s="35">
        <v>893</v>
      </c>
      <c r="K298" s="35">
        <v>107310</v>
      </c>
      <c r="L298" s="35">
        <v>51385</v>
      </c>
      <c r="M298" s="35">
        <v>93451</v>
      </c>
    </row>
    <row r="299" spans="1:13" s="264" customFormat="1" ht="15" customHeight="1">
      <c r="A299" s="40">
        <v>4</v>
      </c>
      <c r="B299" s="408"/>
      <c r="C299" s="41" t="s">
        <v>82</v>
      </c>
      <c r="D299" s="44" t="s">
        <v>83</v>
      </c>
      <c r="E299" s="44" t="s">
        <v>87</v>
      </c>
      <c r="F299" s="44" t="s">
        <v>88</v>
      </c>
      <c r="G299" s="42">
        <v>1</v>
      </c>
      <c r="H299" s="42" t="s">
        <v>87</v>
      </c>
      <c r="I299" s="42" t="s">
        <v>87</v>
      </c>
      <c r="J299" s="42">
        <v>1</v>
      </c>
      <c r="K299" s="42">
        <v>2</v>
      </c>
      <c r="L299" s="42">
        <v>1</v>
      </c>
      <c r="M299" s="42">
        <v>1</v>
      </c>
    </row>
    <row r="300" spans="1:13" s="264" customFormat="1" ht="15" customHeight="1">
      <c r="A300" s="36">
        <v>1</v>
      </c>
      <c r="B300" s="409" t="s">
        <v>20</v>
      </c>
      <c r="C300" s="37" t="s">
        <v>79</v>
      </c>
      <c r="D300" s="38">
        <v>86164</v>
      </c>
      <c r="E300" s="38">
        <v>117296</v>
      </c>
      <c r="F300" s="38">
        <v>6824</v>
      </c>
      <c r="G300" s="38">
        <v>85672</v>
      </c>
      <c r="H300" s="38">
        <v>187681</v>
      </c>
      <c r="I300" s="38">
        <v>129585</v>
      </c>
      <c r="J300" s="38">
        <v>188975</v>
      </c>
      <c r="K300" s="38">
        <v>86416</v>
      </c>
      <c r="L300" s="43" t="s">
        <v>84</v>
      </c>
      <c r="M300" s="43" t="s">
        <v>84</v>
      </c>
    </row>
    <row r="301" spans="1:13" s="264" customFormat="1" ht="15" customHeight="1">
      <c r="A301" s="15">
        <v>2</v>
      </c>
      <c r="B301" s="407"/>
      <c r="C301" s="16" t="s">
        <v>80</v>
      </c>
      <c r="D301" s="268"/>
      <c r="E301" s="268"/>
      <c r="F301" s="268"/>
      <c r="G301" s="268"/>
      <c r="H301" s="268"/>
      <c r="I301" s="268"/>
      <c r="J301" s="268"/>
      <c r="K301" s="268"/>
      <c r="L301" s="266"/>
      <c r="M301" s="266"/>
    </row>
    <row r="302" spans="1:13" s="264" customFormat="1" ht="15" customHeight="1">
      <c r="A302" s="15">
        <v>3</v>
      </c>
      <c r="B302" s="407"/>
      <c r="C302" s="16" t="s">
        <v>81</v>
      </c>
      <c r="D302" s="35">
        <v>972353</v>
      </c>
      <c r="E302" s="35">
        <v>1900010</v>
      </c>
      <c r="F302" s="35">
        <v>109912</v>
      </c>
      <c r="G302" s="35">
        <v>1350633</v>
      </c>
      <c r="H302" s="35">
        <v>4414524</v>
      </c>
      <c r="I302" s="35">
        <v>2608262</v>
      </c>
      <c r="J302" s="35">
        <v>3797416</v>
      </c>
      <c r="K302" s="35">
        <v>1370550</v>
      </c>
      <c r="L302" s="17" t="s">
        <v>84</v>
      </c>
      <c r="M302" s="17" t="s">
        <v>84</v>
      </c>
    </row>
    <row r="303" spans="1:13" s="264" customFormat="1" ht="15" customHeight="1">
      <c r="A303" s="40">
        <v>4</v>
      </c>
      <c r="B303" s="408"/>
      <c r="C303" s="41" t="s">
        <v>82</v>
      </c>
      <c r="D303" s="42">
        <v>11</v>
      </c>
      <c r="E303" s="42">
        <v>16</v>
      </c>
      <c r="F303" s="42">
        <v>16</v>
      </c>
      <c r="G303" s="42">
        <v>16</v>
      </c>
      <c r="H303" s="42">
        <v>24</v>
      </c>
      <c r="I303" s="42">
        <v>20</v>
      </c>
      <c r="J303" s="42">
        <v>20</v>
      </c>
      <c r="K303" s="42">
        <v>16</v>
      </c>
      <c r="L303" s="44" t="s">
        <v>84</v>
      </c>
      <c r="M303" s="44" t="s">
        <v>84</v>
      </c>
    </row>
    <row r="304" spans="1:13" s="264" customFormat="1" ht="15" customHeight="1">
      <c r="A304" s="36">
        <v>1</v>
      </c>
      <c r="B304" s="409" t="s">
        <v>21</v>
      </c>
      <c r="C304" s="37" t="s">
        <v>79</v>
      </c>
      <c r="D304" s="46">
        <v>43428</v>
      </c>
      <c r="E304" s="46">
        <v>9139</v>
      </c>
      <c r="F304" s="43" t="s">
        <v>88</v>
      </c>
      <c r="G304" s="46">
        <v>8024</v>
      </c>
      <c r="H304" s="46">
        <v>28379</v>
      </c>
      <c r="I304" s="46">
        <v>60489</v>
      </c>
      <c r="J304" s="46">
        <v>50943</v>
      </c>
      <c r="K304" s="43" t="s">
        <v>87</v>
      </c>
      <c r="L304" s="43" t="s">
        <v>84</v>
      </c>
      <c r="M304" s="43" t="s">
        <v>84</v>
      </c>
    </row>
    <row r="305" spans="1:13" s="264" customFormat="1" ht="15" customHeight="1">
      <c r="A305" s="15">
        <v>2</v>
      </c>
      <c r="B305" s="407"/>
      <c r="C305" s="16" t="s">
        <v>80</v>
      </c>
      <c r="D305" s="266"/>
      <c r="E305" s="266"/>
      <c r="F305" s="266"/>
      <c r="G305" s="266"/>
      <c r="H305" s="266"/>
      <c r="I305" s="266"/>
      <c r="J305" s="266"/>
      <c r="K305" s="266"/>
      <c r="L305" s="266"/>
      <c r="M305" s="266"/>
    </row>
    <row r="306" spans="1:13" s="264" customFormat="1" ht="15" customHeight="1">
      <c r="A306" s="15">
        <v>3</v>
      </c>
      <c r="B306" s="407"/>
      <c r="C306" s="16" t="s">
        <v>81</v>
      </c>
      <c r="D306" s="25">
        <v>245073</v>
      </c>
      <c r="E306" s="25">
        <v>42307</v>
      </c>
      <c r="F306" s="17" t="s">
        <v>88</v>
      </c>
      <c r="G306" s="25">
        <v>69662</v>
      </c>
      <c r="H306" s="25">
        <v>245225</v>
      </c>
      <c r="I306" s="25">
        <v>354104</v>
      </c>
      <c r="J306" s="25">
        <v>342603</v>
      </c>
      <c r="K306" s="17" t="s">
        <v>87</v>
      </c>
      <c r="L306" s="17" t="s">
        <v>84</v>
      </c>
      <c r="M306" s="17" t="s">
        <v>84</v>
      </c>
    </row>
    <row r="307" spans="1:13" s="264" customFormat="1" ht="15" customHeight="1">
      <c r="A307" s="40">
        <v>4</v>
      </c>
      <c r="B307" s="408"/>
      <c r="C307" s="41" t="s">
        <v>82</v>
      </c>
      <c r="D307" s="44">
        <v>6</v>
      </c>
      <c r="E307" s="44">
        <v>5</v>
      </c>
      <c r="F307" s="44" t="s">
        <v>88</v>
      </c>
      <c r="G307" s="44">
        <v>9</v>
      </c>
      <c r="H307" s="44">
        <v>9</v>
      </c>
      <c r="I307" s="44">
        <v>6</v>
      </c>
      <c r="J307" s="44">
        <v>7</v>
      </c>
      <c r="K307" s="44" t="s">
        <v>87</v>
      </c>
      <c r="L307" s="44" t="s">
        <v>84</v>
      </c>
      <c r="M307" s="44" t="s">
        <v>84</v>
      </c>
    </row>
    <row r="308" spans="1:13" s="264" customFormat="1" ht="15" customHeight="1">
      <c r="A308" s="36">
        <v>1</v>
      </c>
      <c r="B308" s="409" t="s">
        <v>22</v>
      </c>
      <c r="C308" s="37" t="s">
        <v>79</v>
      </c>
      <c r="D308" s="38">
        <v>68928</v>
      </c>
      <c r="E308" s="38">
        <v>19193</v>
      </c>
      <c r="F308" s="38" t="s">
        <v>88</v>
      </c>
      <c r="G308" s="38">
        <v>9306</v>
      </c>
      <c r="H308" s="38">
        <v>85498</v>
      </c>
      <c r="I308" s="38">
        <v>101355</v>
      </c>
      <c r="J308" s="38">
        <v>72308</v>
      </c>
      <c r="K308" s="43" t="s">
        <v>87</v>
      </c>
      <c r="L308" s="43" t="s">
        <v>84</v>
      </c>
      <c r="M308" s="43" t="s">
        <v>84</v>
      </c>
    </row>
    <row r="309" spans="1:13" s="264" customFormat="1" ht="15" customHeight="1">
      <c r="A309" s="15">
        <v>2</v>
      </c>
      <c r="B309" s="407"/>
      <c r="C309" s="16" t="s">
        <v>80</v>
      </c>
      <c r="D309" s="268"/>
      <c r="E309" s="268"/>
      <c r="F309" s="268"/>
      <c r="G309" s="268"/>
      <c r="H309" s="268"/>
      <c r="I309" s="268"/>
      <c r="J309" s="268"/>
      <c r="K309" s="266"/>
      <c r="L309" s="266"/>
      <c r="M309" s="266"/>
    </row>
    <row r="310" spans="1:13" s="264" customFormat="1" ht="15" customHeight="1">
      <c r="A310" s="15">
        <v>3</v>
      </c>
      <c r="B310" s="407"/>
      <c r="C310" s="16" t="s">
        <v>81</v>
      </c>
      <c r="D310" s="35">
        <v>634186</v>
      </c>
      <c r="E310" s="35">
        <v>162015</v>
      </c>
      <c r="F310" s="35" t="s">
        <v>88</v>
      </c>
      <c r="G310" s="35">
        <v>75844</v>
      </c>
      <c r="H310" s="35">
        <v>850485</v>
      </c>
      <c r="I310" s="35">
        <v>1180804</v>
      </c>
      <c r="J310" s="35">
        <v>924676</v>
      </c>
      <c r="K310" s="17" t="s">
        <v>87</v>
      </c>
      <c r="L310" s="17" t="s">
        <v>84</v>
      </c>
      <c r="M310" s="17" t="s">
        <v>84</v>
      </c>
    </row>
    <row r="311" spans="1:13" s="264" customFormat="1" ht="15" customHeight="1">
      <c r="A311" s="40">
        <v>4</v>
      </c>
      <c r="B311" s="408"/>
      <c r="C311" s="41" t="s">
        <v>82</v>
      </c>
      <c r="D311" s="42">
        <v>9</v>
      </c>
      <c r="E311" s="42">
        <v>8</v>
      </c>
      <c r="F311" s="42" t="s">
        <v>88</v>
      </c>
      <c r="G311" s="42">
        <v>8</v>
      </c>
      <c r="H311" s="42">
        <v>10</v>
      </c>
      <c r="I311" s="42">
        <v>12</v>
      </c>
      <c r="J311" s="42">
        <v>13</v>
      </c>
      <c r="K311" s="44" t="s">
        <v>87</v>
      </c>
      <c r="L311" s="44" t="s">
        <v>84</v>
      </c>
      <c r="M311" s="44" t="s">
        <v>84</v>
      </c>
    </row>
    <row r="312" spans="1:13" s="264" customFormat="1" ht="15" customHeight="1">
      <c r="A312" s="36">
        <v>1</v>
      </c>
      <c r="B312" s="409" t="s">
        <v>23</v>
      </c>
      <c r="C312" s="37" t="s">
        <v>79</v>
      </c>
      <c r="D312" s="38">
        <v>12480</v>
      </c>
      <c r="E312" s="38">
        <v>2760</v>
      </c>
      <c r="F312" s="38" t="s">
        <v>88</v>
      </c>
      <c r="G312" s="38">
        <v>30591</v>
      </c>
      <c r="H312" s="38">
        <v>40262</v>
      </c>
      <c r="I312" s="38">
        <v>34038</v>
      </c>
      <c r="J312" s="38">
        <v>140410</v>
      </c>
      <c r="K312" s="38">
        <v>136131</v>
      </c>
      <c r="L312" s="38" t="s">
        <v>84</v>
      </c>
      <c r="M312" s="38">
        <v>31340</v>
      </c>
    </row>
    <row r="313" spans="1:13" s="264" customFormat="1" ht="15" customHeight="1">
      <c r="A313" s="15">
        <v>2</v>
      </c>
      <c r="B313" s="407"/>
      <c r="C313" s="16" t="s">
        <v>80</v>
      </c>
      <c r="D313" s="268"/>
      <c r="E313" s="268"/>
      <c r="F313" s="268"/>
      <c r="G313" s="268"/>
      <c r="H313" s="268"/>
      <c r="I313" s="268"/>
      <c r="J313" s="268"/>
      <c r="K313" s="268"/>
      <c r="L313" s="268"/>
      <c r="M313" s="268"/>
    </row>
    <row r="314" spans="1:13" s="264" customFormat="1" ht="15" customHeight="1">
      <c r="A314" s="15">
        <v>3</v>
      </c>
      <c r="B314" s="407"/>
      <c r="C314" s="16" t="s">
        <v>81</v>
      </c>
      <c r="D314" s="35">
        <v>94927</v>
      </c>
      <c r="E314" s="35">
        <v>14769</v>
      </c>
      <c r="F314" s="35" t="s">
        <v>88</v>
      </c>
      <c r="G314" s="35">
        <v>494609</v>
      </c>
      <c r="H314" s="35">
        <v>823191</v>
      </c>
      <c r="I314" s="35">
        <v>521346</v>
      </c>
      <c r="J314" s="35">
        <v>2416990</v>
      </c>
      <c r="K314" s="35">
        <v>2169543</v>
      </c>
      <c r="L314" s="35" t="s">
        <v>84</v>
      </c>
      <c r="M314" s="35">
        <v>583515</v>
      </c>
    </row>
    <row r="315" spans="1:13" s="264" customFormat="1" ht="15" customHeight="1">
      <c r="A315" s="40">
        <v>4</v>
      </c>
      <c r="B315" s="408"/>
      <c r="C315" s="41" t="s">
        <v>82</v>
      </c>
      <c r="D315" s="42">
        <v>8</v>
      </c>
      <c r="E315" s="42">
        <v>5</v>
      </c>
      <c r="F315" s="42" t="s">
        <v>88</v>
      </c>
      <c r="G315" s="42">
        <v>16</v>
      </c>
      <c r="H315" s="42">
        <v>20</v>
      </c>
      <c r="I315" s="42">
        <v>15</v>
      </c>
      <c r="J315" s="42">
        <v>17</v>
      </c>
      <c r="K315" s="42">
        <v>16</v>
      </c>
      <c r="L315" s="42" t="s">
        <v>84</v>
      </c>
      <c r="M315" s="42">
        <v>19</v>
      </c>
    </row>
    <row r="316" spans="1:13" s="264" customFormat="1" ht="15" customHeight="1">
      <c r="A316" s="36">
        <v>1</v>
      </c>
      <c r="B316" s="409" t="s">
        <v>85</v>
      </c>
      <c r="C316" s="37" t="s">
        <v>79</v>
      </c>
      <c r="D316" s="43" t="s">
        <v>83</v>
      </c>
      <c r="E316" s="43" t="s">
        <v>87</v>
      </c>
      <c r="F316" s="43" t="s">
        <v>88</v>
      </c>
      <c r="G316" s="38">
        <v>3385</v>
      </c>
      <c r="H316" s="38" t="s">
        <v>87</v>
      </c>
      <c r="I316" s="38" t="s">
        <v>87</v>
      </c>
      <c r="J316" s="38" t="s">
        <v>87</v>
      </c>
      <c r="K316" s="38">
        <v>54115</v>
      </c>
      <c r="L316" s="38">
        <v>15867</v>
      </c>
      <c r="M316" s="38">
        <v>13500</v>
      </c>
    </row>
    <row r="317" spans="1:13" s="264" customFormat="1" ht="15" customHeight="1">
      <c r="A317" s="15">
        <v>2</v>
      </c>
      <c r="B317" s="407"/>
      <c r="C317" s="16" t="s">
        <v>80</v>
      </c>
      <c r="D317" s="266"/>
      <c r="E317" s="266"/>
      <c r="F317" s="266"/>
      <c r="G317" s="268"/>
      <c r="H317" s="35" t="s">
        <v>87</v>
      </c>
      <c r="I317" s="35" t="s">
        <v>87</v>
      </c>
      <c r="J317" s="35" t="s">
        <v>87</v>
      </c>
      <c r="K317" s="268"/>
      <c r="L317" s="268"/>
      <c r="M317" s="268"/>
    </row>
    <row r="318" spans="1:13" s="264" customFormat="1" ht="15" customHeight="1">
      <c r="A318" s="15">
        <v>3</v>
      </c>
      <c r="B318" s="407"/>
      <c r="C318" s="16" t="s">
        <v>81</v>
      </c>
      <c r="D318" s="17" t="s">
        <v>83</v>
      </c>
      <c r="E318" s="17" t="s">
        <v>87</v>
      </c>
      <c r="F318" s="17" t="s">
        <v>88</v>
      </c>
      <c r="G318" s="35">
        <v>4816</v>
      </c>
      <c r="H318" s="35" t="s">
        <v>87</v>
      </c>
      <c r="I318" s="35" t="s">
        <v>87</v>
      </c>
      <c r="J318" s="35" t="s">
        <v>87</v>
      </c>
      <c r="K318" s="35">
        <v>101779</v>
      </c>
      <c r="L318" s="35">
        <v>16737</v>
      </c>
      <c r="M318" s="35">
        <v>18137</v>
      </c>
    </row>
    <row r="319" spans="1:13" s="264" customFormat="1" ht="15" customHeight="1">
      <c r="A319" s="40">
        <v>4</v>
      </c>
      <c r="B319" s="408"/>
      <c r="C319" s="41" t="s">
        <v>82</v>
      </c>
      <c r="D319" s="44" t="s">
        <v>83</v>
      </c>
      <c r="E319" s="44" t="s">
        <v>87</v>
      </c>
      <c r="F319" s="44" t="s">
        <v>88</v>
      </c>
      <c r="G319" s="42">
        <v>1</v>
      </c>
      <c r="H319" s="42" t="s">
        <v>87</v>
      </c>
      <c r="I319" s="42" t="s">
        <v>87</v>
      </c>
      <c r="J319" s="42" t="s">
        <v>87</v>
      </c>
      <c r="K319" s="42">
        <v>2</v>
      </c>
      <c r="L319" s="42">
        <v>1</v>
      </c>
      <c r="M319" s="42">
        <v>1</v>
      </c>
    </row>
    <row r="320" spans="1:13" s="264" customFormat="1" ht="15" customHeight="1">
      <c r="A320" s="36">
        <v>1</v>
      </c>
      <c r="B320" s="409" t="s">
        <v>24</v>
      </c>
      <c r="C320" s="37" t="s">
        <v>79</v>
      </c>
      <c r="D320" s="43" t="s">
        <v>83</v>
      </c>
      <c r="E320" s="43" t="s">
        <v>87</v>
      </c>
      <c r="F320" s="43" t="s">
        <v>88</v>
      </c>
      <c r="G320" s="43" t="s">
        <v>87</v>
      </c>
      <c r="H320" s="38">
        <v>10463</v>
      </c>
      <c r="I320" s="38">
        <v>6474</v>
      </c>
      <c r="J320" s="38">
        <v>13909</v>
      </c>
      <c r="K320" s="38">
        <v>113060</v>
      </c>
      <c r="L320" s="38">
        <v>61410</v>
      </c>
      <c r="M320" s="38">
        <v>129210</v>
      </c>
    </row>
    <row r="321" spans="1:13" s="264" customFormat="1" ht="15" customHeight="1">
      <c r="A321" s="15">
        <v>2</v>
      </c>
      <c r="B321" s="407"/>
      <c r="C321" s="16" t="s">
        <v>80</v>
      </c>
      <c r="D321" s="17" t="s">
        <v>83</v>
      </c>
      <c r="E321" s="266"/>
      <c r="F321" s="266"/>
      <c r="G321" s="266"/>
      <c r="H321" s="268"/>
      <c r="I321" s="268"/>
      <c r="J321" s="268"/>
      <c r="K321" s="268"/>
      <c r="L321" s="268"/>
      <c r="M321" s="268"/>
    </row>
    <row r="322" spans="1:13" s="264" customFormat="1" ht="15" customHeight="1">
      <c r="A322" s="15">
        <v>3</v>
      </c>
      <c r="B322" s="407"/>
      <c r="C322" s="16" t="s">
        <v>81</v>
      </c>
      <c r="D322" s="17" t="s">
        <v>83</v>
      </c>
      <c r="E322" s="17" t="s">
        <v>87</v>
      </c>
      <c r="F322" s="17" t="s">
        <v>88</v>
      </c>
      <c r="G322" s="17" t="s">
        <v>87</v>
      </c>
      <c r="H322" s="35">
        <v>14527</v>
      </c>
      <c r="I322" s="35">
        <v>10798</v>
      </c>
      <c r="J322" s="35">
        <v>16901</v>
      </c>
      <c r="K322" s="35">
        <v>188553</v>
      </c>
      <c r="L322" s="35">
        <v>44983</v>
      </c>
      <c r="M322" s="35">
        <v>150866</v>
      </c>
    </row>
    <row r="323" spans="1:13" s="264" customFormat="1" ht="15" customHeight="1">
      <c r="A323" s="40">
        <v>4</v>
      </c>
      <c r="B323" s="408"/>
      <c r="C323" s="41" t="s">
        <v>82</v>
      </c>
      <c r="D323" s="44" t="s">
        <v>83</v>
      </c>
      <c r="E323" s="44" t="s">
        <v>87</v>
      </c>
      <c r="F323" s="44" t="s">
        <v>88</v>
      </c>
      <c r="G323" s="44" t="s">
        <v>87</v>
      </c>
      <c r="H323" s="42">
        <v>1</v>
      </c>
      <c r="I323" s="42">
        <v>2</v>
      </c>
      <c r="J323" s="42">
        <v>1</v>
      </c>
      <c r="K323" s="42">
        <v>2</v>
      </c>
      <c r="L323" s="42">
        <v>1</v>
      </c>
      <c r="M323" s="42">
        <v>1</v>
      </c>
    </row>
    <row r="324" spans="1:13" s="264" customFormat="1" ht="15" customHeight="1">
      <c r="A324" s="36">
        <v>1</v>
      </c>
      <c r="B324" s="409" t="s">
        <v>25</v>
      </c>
      <c r="C324" s="37" t="s">
        <v>79</v>
      </c>
      <c r="D324" s="43" t="s">
        <v>83</v>
      </c>
      <c r="E324" s="43" t="s">
        <v>87</v>
      </c>
      <c r="F324" s="43" t="s">
        <v>88</v>
      </c>
      <c r="G324" s="38">
        <v>2853</v>
      </c>
      <c r="H324" s="38">
        <v>2231</v>
      </c>
      <c r="I324" s="38">
        <v>8988</v>
      </c>
      <c r="J324" s="38">
        <v>7975</v>
      </c>
      <c r="K324" s="38">
        <v>53431</v>
      </c>
      <c r="L324" s="38">
        <v>18235</v>
      </c>
      <c r="M324" s="38">
        <v>72120</v>
      </c>
    </row>
    <row r="325" spans="1:13" s="264" customFormat="1" ht="15" customHeight="1">
      <c r="A325" s="15">
        <v>2</v>
      </c>
      <c r="B325" s="407"/>
      <c r="C325" s="16" t="s">
        <v>80</v>
      </c>
      <c r="D325" s="266"/>
      <c r="E325" s="266"/>
      <c r="F325" s="266"/>
      <c r="G325" s="268"/>
      <c r="H325" s="268"/>
      <c r="I325" s="268"/>
      <c r="J325" s="268"/>
      <c r="K325" s="268"/>
      <c r="L325" s="268"/>
      <c r="M325" s="268"/>
    </row>
    <row r="326" spans="1:13" s="264" customFormat="1" ht="15" customHeight="1">
      <c r="A326" s="15">
        <v>3</v>
      </c>
      <c r="B326" s="407"/>
      <c r="C326" s="16" t="s">
        <v>81</v>
      </c>
      <c r="D326" s="17" t="s">
        <v>83</v>
      </c>
      <c r="E326" s="17" t="s">
        <v>87</v>
      </c>
      <c r="F326" s="17" t="s">
        <v>88</v>
      </c>
      <c r="G326" s="35">
        <v>4234</v>
      </c>
      <c r="H326" s="35">
        <v>2750</v>
      </c>
      <c r="I326" s="35">
        <v>5766</v>
      </c>
      <c r="J326" s="35">
        <v>7993</v>
      </c>
      <c r="K326" s="35">
        <v>92653</v>
      </c>
      <c r="L326" s="35">
        <v>12466</v>
      </c>
      <c r="M326" s="35">
        <v>75403</v>
      </c>
    </row>
    <row r="327" spans="1:13" s="264" customFormat="1" ht="15" customHeight="1">
      <c r="A327" s="40">
        <v>4</v>
      </c>
      <c r="B327" s="408"/>
      <c r="C327" s="41" t="s">
        <v>82</v>
      </c>
      <c r="D327" s="44" t="s">
        <v>83</v>
      </c>
      <c r="E327" s="44" t="s">
        <v>87</v>
      </c>
      <c r="F327" s="44" t="s">
        <v>88</v>
      </c>
      <c r="G327" s="42">
        <v>1</v>
      </c>
      <c r="H327" s="42">
        <v>1</v>
      </c>
      <c r="I327" s="42">
        <v>1</v>
      </c>
      <c r="J327" s="42">
        <v>1</v>
      </c>
      <c r="K327" s="42">
        <v>2</v>
      </c>
      <c r="L327" s="42">
        <v>1</v>
      </c>
      <c r="M327" s="42">
        <v>1</v>
      </c>
    </row>
    <row r="328" spans="1:13" s="264" customFormat="1" ht="30.75" customHeight="1">
      <c r="A328" s="413" t="s">
        <v>284</v>
      </c>
      <c r="B328" s="413"/>
      <c r="C328" s="413"/>
      <c r="D328" s="413"/>
      <c r="E328" s="413"/>
      <c r="F328" s="413"/>
      <c r="G328" s="413"/>
      <c r="H328" s="413"/>
      <c r="I328" s="413"/>
      <c r="J328" s="413"/>
      <c r="K328" s="413"/>
      <c r="L328" s="413"/>
      <c r="M328" s="413"/>
    </row>
    <row r="329" spans="1:13" s="264" customFormat="1">
      <c r="A329" s="31" t="s">
        <v>75</v>
      </c>
      <c r="B329" s="31" t="s">
        <v>8</v>
      </c>
      <c r="C329" s="32" t="s">
        <v>76</v>
      </c>
      <c r="D329" s="33" t="s">
        <v>90</v>
      </c>
      <c r="E329" s="33" t="s">
        <v>91</v>
      </c>
      <c r="F329" s="34" t="s">
        <v>92</v>
      </c>
      <c r="G329" s="33" t="s">
        <v>93</v>
      </c>
      <c r="H329" s="33" t="s">
        <v>94</v>
      </c>
      <c r="I329" s="33" t="s">
        <v>95</v>
      </c>
      <c r="J329" s="34" t="s">
        <v>96</v>
      </c>
      <c r="K329" s="33" t="s">
        <v>97</v>
      </c>
      <c r="L329" s="34" t="s">
        <v>98</v>
      </c>
      <c r="M329" s="33" t="s">
        <v>99</v>
      </c>
    </row>
    <row r="330" spans="1:13" s="264" customFormat="1" ht="15" customHeight="1">
      <c r="A330" s="15">
        <v>1</v>
      </c>
      <c r="B330" s="407" t="s">
        <v>16</v>
      </c>
      <c r="C330" s="16" t="s">
        <v>79</v>
      </c>
      <c r="D330" s="35">
        <v>57765</v>
      </c>
      <c r="E330" s="35">
        <v>78735</v>
      </c>
      <c r="F330" s="35">
        <v>3750</v>
      </c>
      <c r="G330" s="35">
        <v>53452</v>
      </c>
      <c r="H330" s="35">
        <v>147940</v>
      </c>
      <c r="I330" s="35">
        <v>128867</v>
      </c>
      <c r="J330" s="35">
        <v>215250</v>
      </c>
      <c r="K330" s="35">
        <v>90152</v>
      </c>
      <c r="L330" s="35">
        <v>43499</v>
      </c>
      <c r="M330" s="35">
        <v>60840</v>
      </c>
    </row>
    <row r="331" spans="1:13" s="264" customFormat="1" ht="15" customHeight="1">
      <c r="A331" s="15">
        <v>2</v>
      </c>
      <c r="B331" s="407"/>
      <c r="C331" s="16" t="s">
        <v>80</v>
      </c>
      <c r="D331" s="268"/>
      <c r="E331" s="268"/>
      <c r="F331" s="268"/>
      <c r="G331" s="268"/>
      <c r="H331" s="268"/>
      <c r="I331" s="268"/>
      <c r="J331" s="268"/>
      <c r="K331" s="268"/>
      <c r="L331" s="268"/>
      <c r="M331" s="268"/>
    </row>
    <row r="332" spans="1:13" s="264" customFormat="1" ht="15" customHeight="1">
      <c r="A332" s="15">
        <v>3</v>
      </c>
      <c r="B332" s="407"/>
      <c r="C332" s="16" t="s">
        <v>81</v>
      </c>
      <c r="D332" s="35">
        <v>73681</v>
      </c>
      <c r="E332" s="35">
        <v>173929</v>
      </c>
      <c r="F332" s="35">
        <v>4060</v>
      </c>
      <c r="G332" s="35">
        <v>95871</v>
      </c>
      <c r="H332" s="35">
        <v>393111</v>
      </c>
      <c r="I332" s="35">
        <v>203812</v>
      </c>
      <c r="J332" s="35">
        <v>396511</v>
      </c>
      <c r="K332" s="35">
        <v>176562</v>
      </c>
      <c r="L332" s="35">
        <v>60980</v>
      </c>
      <c r="M332" s="35">
        <v>113125</v>
      </c>
    </row>
    <row r="333" spans="1:13" s="264" customFormat="1" ht="15" customHeight="1">
      <c r="A333" s="40">
        <v>4</v>
      </c>
      <c r="B333" s="408"/>
      <c r="C333" s="41" t="s">
        <v>82</v>
      </c>
      <c r="D333" s="42">
        <v>1</v>
      </c>
      <c r="E333" s="42">
        <v>2</v>
      </c>
      <c r="F333" s="42">
        <v>1</v>
      </c>
      <c r="G333" s="42">
        <v>2</v>
      </c>
      <c r="H333" s="42">
        <v>3</v>
      </c>
      <c r="I333" s="42">
        <v>2</v>
      </c>
      <c r="J333" s="42">
        <v>2</v>
      </c>
      <c r="K333" s="42">
        <v>2</v>
      </c>
      <c r="L333" s="42">
        <v>1</v>
      </c>
      <c r="M333" s="42">
        <v>2</v>
      </c>
    </row>
    <row r="334" spans="1:13" s="264" customFormat="1" ht="15" customHeight="1">
      <c r="A334" s="54">
        <v>1</v>
      </c>
      <c r="B334" s="410" t="s">
        <v>17</v>
      </c>
      <c r="C334" s="55" t="s">
        <v>79</v>
      </c>
      <c r="D334" s="50" t="s">
        <v>83</v>
      </c>
      <c r="E334" s="50" t="s">
        <v>87</v>
      </c>
      <c r="F334" s="50" t="s">
        <v>88</v>
      </c>
      <c r="G334" s="50" t="s">
        <v>87</v>
      </c>
      <c r="H334" s="50" t="s">
        <v>87</v>
      </c>
      <c r="I334" s="50" t="s">
        <v>87</v>
      </c>
      <c r="J334" s="50" t="s">
        <v>87</v>
      </c>
      <c r="K334" s="50">
        <v>48822</v>
      </c>
      <c r="L334" s="50">
        <v>51331</v>
      </c>
      <c r="M334" s="50">
        <v>62083</v>
      </c>
    </row>
    <row r="335" spans="1:13" s="264" customFormat="1" ht="15" customHeight="1">
      <c r="A335" s="53">
        <v>2</v>
      </c>
      <c r="B335" s="411"/>
      <c r="C335" s="52" t="s">
        <v>80</v>
      </c>
      <c r="D335" s="270"/>
      <c r="E335" s="270"/>
      <c r="F335" s="270"/>
      <c r="G335" s="270"/>
      <c r="H335" s="270"/>
      <c r="I335" s="270"/>
      <c r="J335" s="270"/>
      <c r="K335" s="270"/>
      <c r="L335" s="270"/>
      <c r="M335" s="270"/>
    </row>
    <row r="336" spans="1:13" s="264" customFormat="1" ht="15" customHeight="1">
      <c r="A336" s="53">
        <v>3</v>
      </c>
      <c r="B336" s="411"/>
      <c r="C336" s="52" t="s">
        <v>81</v>
      </c>
      <c r="D336" s="45" t="s">
        <v>83</v>
      </c>
      <c r="E336" s="45" t="s">
        <v>87</v>
      </c>
      <c r="F336" s="45" t="s">
        <v>88</v>
      </c>
      <c r="G336" s="45" t="s">
        <v>87</v>
      </c>
      <c r="H336" s="45" t="s">
        <v>87</v>
      </c>
      <c r="I336" s="45" t="s">
        <v>87</v>
      </c>
      <c r="J336" s="45" t="s">
        <v>87</v>
      </c>
      <c r="K336" s="45">
        <v>69017</v>
      </c>
      <c r="L336" s="45">
        <v>41916</v>
      </c>
      <c r="M336" s="45">
        <v>46436</v>
      </c>
    </row>
    <row r="337" spans="1:13" s="264" customFormat="1" ht="15" customHeight="1">
      <c r="A337" s="56">
        <v>4</v>
      </c>
      <c r="B337" s="412"/>
      <c r="C337" s="57" t="s">
        <v>82</v>
      </c>
      <c r="D337" s="47" t="s">
        <v>83</v>
      </c>
      <c r="E337" s="47" t="s">
        <v>87</v>
      </c>
      <c r="F337" s="47" t="s">
        <v>88</v>
      </c>
      <c r="G337" s="47" t="s">
        <v>87</v>
      </c>
      <c r="H337" s="47" t="s">
        <v>87</v>
      </c>
      <c r="I337" s="47" t="s">
        <v>87</v>
      </c>
      <c r="J337" s="47" t="s">
        <v>87</v>
      </c>
      <c r="K337" s="47">
        <v>1</v>
      </c>
      <c r="L337" s="47">
        <v>1</v>
      </c>
      <c r="M337" s="47">
        <v>1</v>
      </c>
    </row>
    <row r="338" spans="1:13" s="264" customFormat="1" ht="15" customHeight="1">
      <c r="A338" s="36">
        <v>1</v>
      </c>
      <c r="B338" s="409" t="s">
        <v>74</v>
      </c>
      <c r="C338" s="37" t="s">
        <v>79</v>
      </c>
      <c r="D338" s="38">
        <v>27677</v>
      </c>
      <c r="E338" s="38">
        <v>1645</v>
      </c>
      <c r="F338" s="38">
        <v>3219</v>
      </c>
      <c r="G338" s="38">
        <v>44635</v>
      </c>
      <c r="H338" s="38">
        <v>9572</v>
      </c>
      <c r="I338" s="38">
        <v>13212</v>
      </c>
      <c r="J338" s="38">
        <v>4448</v>
      </c>
      <c r="K338" s="38">
        <v>79724</v>
      </c>
      <c r="L338" s="38">
        <v>43551</v>
      </c>
      <c r="M338" s="38">
        <v>5587</v>
      </c>
    </row>
    <row r="339" spans="1:13" s="264" customFormat="1" ht="15" customHeight="1">
      <c r="A339" s="15">
        <v>2</v>
      </c>
      <c r="B339" s="407"/>
      <c r="C339" s="16" t="s">
        <v>80</v>
      </c>
      <c r="D339" s="268"/>
      <c r="E339" s="268"/>
      <c r="F339" s="268"/>
      <c r="G339" s="268"/>
      <c r="H339" s="268"/>
      <c r="I339" s="268"/>
      <c r="J339" s="268"/>
      <c r="K339" s="268"/>
      <c r="L339" s="268"/>
      <c r="M339" s="268"/>
    </row>
    <row r="340" spans="1:13" s="264" customFormat="1" ht="15" customHeight="1">
      <c r="A340" s="15">
        <v>3</v>
      </c>
      <c r="B340" s="407"/>
      <c r="C340" s="16" t="s">
        <v>81</v>
      </c>
      <c r="D340" s="35">
        <v>33741</v>
      </c>
      <c r="E340" s="35">
        <v>2561</v>
      </c>
      <c r="F340" s="35">
        <v>22389</v>
      </c>
      <c r="G340" s="35">
        <v>203419</v>
      </c>
      <c r="H340" s="35">
        <v>33869</v>
      </c>
      <c r="I340" s="35">
        <v>31153</v>
      </c>
      <c r="J340" s="35">
        <v>7064</v>
      </c>
      <c r="K340" s="35">
        <v>177946</v>
      </c>
      <c r="L340" s="35">
        <v>121075</v>
      </c>
      <c r="M340" s="35">
        <v>8275</v>
      </c>
    </row>
    <row r="341" spans="1:13" s="264" customFormat="1" ht="15" customHeight="1">
      <c r="A341" s="40">
        <v>4</v>
      </c>
      <c r="B341" s="408"/>
      <c r="C341" s="41" t="s">
        <v>82</v>
      </c>
      <c r="D341" s="42">
        <v>1</v>
      </c>
      <c r="E341" s="42">
        <v>2</v>
      </c>
      <c r="F341" s="42">
        <v>7</v>
      </c>
      <c r="G341" s="42">
        <v>5</v>
      </c>
      <c r="H341" s="42">
        <v>4</v>
      </c>
      <c r="I341" s="42">
        <v>2</v>
      </c>
      <c r="J341" s="42">
        <v>2</v>
      </c>
      <c r="K341" s="42">
        <v>2</v>
      </c>
      <c r="L341" s="42">
        <v>3</v>
      </c>
      <c r="M341" s="42">
        <v>1</v>
      </c>
    </row>
    <row r="342" spans="1:13" s="264" customFormat="1" ht="15" customHeight="1">
      <c r="A342" s="36">
        <v>1</v>
      </c>
      <c r="B342" s="409" t="s">
        <v>19</v>
      </c>
      <c r="C342" s="37" t="s">
        <v>79</v>
      </c>
      <c r="D342" s="43" t="s">
        <v>83</v>
      </c>
      <c r="E342" s="43" t="s">
        <v>87</v>
      </c>
      <c r="F342" s="43" t="s">
        <v>88</v>
      </c>
      <c r="G342" s="38">
        <v>4550</v>
      </c>
      <c r="H342" s="38" t="s">
        <v>87</v>
      </c>
      <c r="I342" s="38" t="s">
        <v>87</v>
      </c>
      <c r="J342" s="38">
        <v>672</v>
      </c>
      <c r="K342" s="38">
        <v>66392</v>
      </c>
      <c r="L342" s="38">
        <v>53167</v>
      </c>
      <c r="M342" s="38">
        <v>103612</v>
      </c>
    </row>
    <row r="343" spans="1:13" s="264" customFormat="1" ht="15" customHeight="1">
      <c r="A343" s="15">
        <v>2</v>
      </c>
      <c r="B343" s="407"/>
      <c r="C343" s="16" t="s">
        <v>80</v>
      </c>
      <c r="D343" s="266"/>
      <c r="E343" s="266"/>
      <c r="F343" s="266"/>
      <c r="G343" s="268"/>
      <c r="H343" s="268"/>
      <c r="I343" s="268"/>
      <c r="J343" s="268"/>
      <c r="K343" s="268"/>
      <c r="L343" s="268"/>
      <c r="M343" s="268"/>
    </row>
    <row r="344" spans="1:13" s="264" customFormat="1" ht="15" customHeight="1">
      <c r="A344" s="15">
        <v>3</v>
      </c>
      <c r="B344" s="407"/>
      <c r="C344" s="16" t="s">
        <v>81</v>
      </c>
      <c r="D344" s="17" t="s">
        <v>83</v>
      </c>
      <c r="E344" s="17" t="s">
        <v>87</v>
      </c>
      <c r="F344" s="17" t="s">
        <v>88</v>
      </c>
      <c r="G344" s="35">
        <v>5184</v>
      </c>
      <c r="H344" s="35" t="s">
        <v>87</v>
      </c>
      <c r="I344" s="35" t="s">
        <v>87</v>
      </c>
      <c r="J344" s="35">
        <v>777</v>
      </c>
      <c r="K344" s="35">
        <v>94684</v>
      </c>
      <c r="L344" s="35">
        <v>46629</v>
      </c>
      <c r="M344" s="35">
        <v>81127</v>
      </c>
    </row>
    <row r="345" spans="1:13" s="264" customFormat="1" ht="15" customHeight="1">
      <c r="A345" s="40">
        <v>4</v>
      </c>
      <c r="B345" s="408"/>
      <c r="C345" s="41" t="s">
        <v>82</v>
      </c>
      <c r="D345" s="44" t="s">
        <v>83</v>
      </c>
      <c r="E345" s="44" t="s">
        <v>87</v>
      </c>
      <c r="F345" s="44" t="s">
        <v>88</v>
      </c>
      <c r="G345" s="42">
        <v>1</v>
      </c>
      <c r="H345" s="42" t="s">
        <v>87</v>
      </c>
      <c r="I345" s="42" t="s">
        <v>87</v>
      </c>
      <c r="J345" s="42">
        <v>1</v>
      </c>
      <c r="K345" s="42">
        <v>1</v>
      </c>
      <c r="L345" s="42">
        <v>1</v>
      </c>
      <c r="M345" s="42">
        <v>1</v>
      </c>
    </row>
    <row r="346" spans="1:13" s="264" customFormat="1" ht="15" customHeight="1">
      <c r="A346" s="36">
        <v>1</v>
      </c>
      <c r="B346" s="409" t="s">
        <v>20</v>
      </c>
      <c r="C346" s="37" t="s">
        <v>79</v>
      </c>
      <c r="D346" s="38">
        <v>86164</v>
      </c>
      <c r="E346" s="38">
        <v>124278</v>
      </c>
      <c r="F346" s="38">
        <v>6824</v>
      </c>
      <c r="G346" s="38">
        <v>85672</v>
      </c>
      <c r="H346" s="38">
        <v>194664</v>
      </c>
      <c r="I346" s="38">
        <v>136568</v>
      </c>
      <c r="J346" s="38">
        <v>195958</v>
      </c>
      <c r="K346" s="38">
        <v>86416</v>
      </c>
      <c r="L346" s="43" t="s">
        <v>84</v>
      </c>
      <c r="M346" s="43" t="s">
        <v>84</v>
      </c>
    </row>
    <row r="347" spans="1:13" s="264" customFormat="1" ht="15" customHeight="1">
      <c r="A347" s="15">
        <v>2</v>
      </c>
      <c r="B347" s="407"/>
      <c r="C347" s="16" t="s">
        <v>80</v>
      </c>
      <c r="D347" s="268"/>
      <c r="E347" s="268"/>
      <c r="F347" s="268"/>
      <c r="G347" s="268"/>
      <c r="H347" s="268"/>
      <c r="I347" s="268"/>
      <c r="J347" s="268"/>
      <c r="K347" s="268"/>
      <c r="L347" s="266"/>
      <c r="M347" s="266"/>
    </row>
    <row r="348" spans="1:13" s="264" customFormat="1" ht="15" customHeight="1">
      <c r="A348" s="15">
        <v>3</v>
      </c>
      <c r="B348" s="407"/>
      <c r="C348" s="16" t="s">
        <v>81</v>
      </c>
      <c r="D348" s="35">
        <v>994030</v>
      </c>
      <c r="E348" s="35">
        <v>2017950</v>
      </c>
      <c r="F348" s="35">
        <v>104410</v>
      </c>
      <c r="G348" s="35">
        <v>1429148</v>
      </c>
      <c r="H348" s="35">
        <v>4642614</v>
      </c>
      <c r="I348" s="35">
        <v>2764206</v>
      </c>
      <c r="J348" s="35">
        <v>3810939</v>
      </c>
      <c r="K348" s="35">
        <v>1449459</v>
      </c>
      <c r="L348" s="17" t="s">
        <v>84</v>
      </c>
      <c r="M348" s="17" t="s">
        <v>84</v>
      </c>
    </row>
    <row r="349" spans="1:13" s="264" customFormat="1" ht="15" customHeight="1">
      <c r="A349" s="40">
        <v>4</v>
      </c>
      <c r="B349" s="408"/>
      <c r="C349" s="41" t="s">
        <v>82</v>
      </c>
      <c r="D349" s="42">
        <v>12</v>
      </c>
      <c r="E349" s="42">
        <v>16</v>
      </c>
      <c r="F349" s="42">
        <v>15</v>
      </c>
      <c r="G349" s="42">
        <v>17</v>
      </c>
      <c r="H349" s="42">
        <v>24</v>
      </c>
      <c r="I349" s="42">
        <v>20</v>
      </c>
      <c r="J349" s="42">
        <v>19</v>
      </c>
      <c r="K349" s="42">
        <v>17</v>
      </c>
      <c r="L349" s="44" t="s">
        <v>84</v>
      </c>
      <c r="M349" s="44" t="s">
        <v>84</v>
      </c>
    </row>
    <row r="350" spans="1:13" s="264" customFormat="1" ht="15" customHeight="1">
      <c r="A350" s="36">
        <v>1</v>
      </c>
      <c r="B350" s="409" t="s">
        <v>21</v>
      </c>
      <c r="C350" s="37" t="s">
        <v>79</v>
      </c>
      <c r="D350" s="38">
        <v>43457</v>
      </c>
      <c r="E350" s="38">
        <v>9139</v>
      </c>
      <c r="F350" s="38" t="s">
        <v>88</v>
      </c>
      <c r="G350" s="38">
        <v>8024</v>
      </c>
      <c r="H350" s="38">
        <v>28379</v>
      </c>
      <c r="I350" s="38">
        <v>60519</v>
      </c>
      <c r="J350" s="38">
        <v>50972</v>
      </c>
      <c r="K350" s="43" t="s">
        <v>87</v>
      </c>
      <c r="L350" s="43" t="s">
        <v>84</v>
      </c>
      <c r="M350" s="43" t="s">
        <v>84</v>
      </c>
    </row>
    <row r="351" spans="1:13" s="264" customFormat="1" ht="15" customHeight="1">
      <c r="A351" s="15">
        <v>2</v>
      </c>
      <c r="B351" s="407"/>
      <c r="C351" s="16" t="s">
        <v>80</v>
      </c>
      <c r="D351" s="268"/>
      <c r="E351" s="268"/>
      <c r="F351" s="268"/>
      <c r="G351" s="268"/>
      <c r="H351" s="268"/>
      <c r="I351" s="268"/>
      <c r="J351" s="268"/>
      <c r="K351" s="266"/>
      <c r="L351" s="266"/>
      <c r="M351" s="266"/>
    </row>
    <row r="352" spans="1:13" s="264" customFormat="1" ht="15" customHeight="1">
      <c r="A352" s="15">
        <v>3</v>
      </c>
      <c r="B352" s="407"/>
      <c r="C352" s="16" t="s">
        <v>81</v>
      </c>
      <c r="D352" s="35">
        <v>265867</v>
      </c>
      <c r="E352" s="35">
        <v>41770</v>
      </c>
      <c r="F352" s="35" t="s">
        <v>88</v>
      </c>
      <c r="G352" s="35">
        <v>68960</v>
      </c>
      <c r="H352" s="35">
        <v>241505</v>
      </c>
      <c r="I352" s="35">
        <v>347124</v>
      </c>
      <c r="J352" s="35">
        <v>335962</v>
      </c>
      <c r="K352" s="17" t="s">
        <v>87</v>
      </c>
      <c r="L352" s="17" t="s">
        <v>84</v>
      </c>
      <c r="M352" s="17" t="s">
        <v>84</v>
      </c>
    </row>
    <row r="353" spans="1:13" s="264" customFormat="1" ht="15" customHeight="1">
      <c r="A353" s="40">
        <v>4</v>
      </c>
      <c r="B353" s="408"/>
      <c r="C353" s="41" t="s">
        <v>82</v>
      </c>
      <c r="D353" s="42">
        <v>6</v>
      </c>
      <c r="E353" s="42">
        <v>5</v>
      </c>
      <c r="F353" s="42" t="s">
        <v>88</v>
      </c>
      <c r="G353" s="42">
        <v>9</v>
      </c>
      <c r="H353" s="42">
        <v>9</v>
      </c>
      <c r="I353" s="42">
        <v>6</v>
      </c>
      <c r="J353" s="42">
        <v>7</v>
      </c>
      <c r="K353" s="44" t="s">
        <v>87</v>
      </c>
      <c r="L353" s="44" t="s">
        <v>84</v>
      </c>
      <c r="M353" s="44" t="s">
        <v>84</v>
      </c>
    </row>
    <row r="354" spans="1:13" s="264" customFormat="1" ht="15" customHeight="1">
      <c r="A354" s="36">
        <v>1</v>
      </c>
      <c r="B354" s="409" t="s">
        <v>22</v>
      </c>
      <c r="C354" s="37" t="s">
        <v>79</v>
      </c>
      <c r="D354" s="38">
        <v>69931</v>
      </c>
      <c r="E354" s="38">
        <v>20196</v>
      </c>
      <c r="F354" s="38" t="s">
        <v>88</v>
      </c>
      <c r="G354" s="38">
        <v>10309</v>
      </c>
      <c r="H354" s="38">
        <v>86501</v>
      </c>
      <c r="I354" s="38">
        <v>102359</v>
      </c>
      <c r="J354" s="38">
        <v>73311</v>
      </c>
      <c r="K354" s="43" t="s">
        <v>87</v>
      </c>
      <c r="L354" s="43" t="s">
        <v>84</v>
      </c>
      <c r="M354" s="43" t="s">
        <v>84</v>
      </c>
    </row>
    <row r="355" spans="1:13" s="264" customFormat="1" ht="15" customHeight="1">
      <c r="A355" s="15">
        <v>2</v>
      </c>
      <c r="B355" s="407"/>
      <c r="C355" s="16" t="s">
        <v>80</v>
      </c>
      <c r="D355" s="268"/>
      <c r="E355" s="268"/>
      <c r="F355" s="268"/>
      <c r="G355" s="268"/>
      <c r="H355" s="268"/>
      <c r="I355" s="268"/>
      <c r="J355" s="268"/>
      <c r="K355" s="266"/>
      <c r="L355" s="266"/>
      <c r="M355" s="266"/>
    </row>
    <row r="356" spans="1:13" s="264" customFormat="1" ht="15" customHeight="1">
      <c r="A356" s="15">
        <v>3</v>
      </c>
      <c r="B356" s="407"/>
      <c r="C356" s="16" t="s">
        <v>81</v>
      </c>
      <c r="D356" s="35">
        <v>645090</v>
      </c>
      <c r="E356" s="35">
        <v>167682</v>
      </c>
      <c r="F356" s="35" t="s">
        <v>88</v>
      </c>
      <c r="G356" s="35">
        <v>77025</v>
      </c>
      <c r="H356" s="35">
        <v>884505</v>
      </c>
      <c r="I356" s="35">
        <v>1216476</v>
      </c>
      <c r="J356" s="35">
        <v>961660</v>
      </c>
      <c r="K356" s="17" t="s">
        <v>87</v>
      </c>
      <c r="L356" s="17" t="s">
        <v>84</v>
      </c>
      <c r="M356" s="17" t="s">
        <v>84</v>
      </c>
    </row>
    <row r="357" spans="1:13" s="264" customFormat="1" ht="15" customHeight="1">
      <c r="A357" s="40">
        <v>4</v>
      </c>
      <c r="B357" s="408"/>
      <c r="C357" s="41" t="s">
        <v>82</v>
      </c>
      <c r="D357" s="42">
        <v>9</v>
      </c>
      <c r="E357" s="42">
        <v>8</v>
      </c>
      <c r="F357" s="42" t="s">
        <v>88</v>
      </c>
      <c r="G357" s="42">
        <v>7</v>
      </c>
      <c r="H357" s="42">
        <v>10</v>
      </c>
      <c r="I357" s="42">
        <v>12</v>
      </c>
      <c r="J357" s="42">
        <v>13</v>
      </c>
      <c r="K357" s="44" t="s">
        <v>87</v>
      </c>
      <c r="L357" s="44" t="s">
        <v>84</v>
      </c>
      <c r="M357" s="44" t="s">
        <v>84</v>
      </c>
    </row>
    <row r="358" spans="1:13" s="264" customFormat="1" ht="15" customHeight="1">
      <c r="A358" s="36">
        <v>1</v>
      </c>
      <c r="B358" s="409" t="s">
        <v>23</v>
      </c>
      <c r="C358" s="37" t="s">
        <v>79</v>
      </c>
      <c r="D358" s="265"/>
      <c r="E358" s="265"/>
      <c r="F358" s="43" t="s">
        <v>88</v>
      </c>
      <c r="G358" s="265"/>
      <c r="H358" s="265"/>
      <c r="I358" s="265"/>
      <c r="J358" s="265"/>
      <c r="K358" s="265"/>
      <c r="L358" s="43" t="s">
        <v>84</v>
      </c>
      <c r="M358" s="265"/>
    </row>
    <row r="359" spans="1:13" s="264" customFormat="1" ht="15" customHeight="1">
      <c r="A359" s="15">
        <v>2</v>
      </c>
      <c r="B359" s="407"/>
      <c r="C359" s="16" t="s">
        <v>80</v>
      </c>
      <c r="D359" s="266"/>
      <c r="E359" s="266"/>
      <c r="F359" s="266"/>
      <c r="G359" s="266"/>
      <c r="H359" s="266"/>
      <c r="I359" s="266"/>
      <c r="J359" s="266"/>
      <c r="K359" s="266"/>
      <c r="L359" s="266"/>
      <c r="M359" s="266"/>
    </row>
    <row r="360" spans="1:13" s="264" customFormat="1" ht="15" customHeight="1">
      <c r="A360" s="15">
        <v>3</v>
      </c>
      <c r="B360" s="407"/>
      <c r="C360" s="16" t="s">
        <v>81</v>
      </c>
      <c r="D360" s="35">
        <v>97775</v>
      </c>
      <c r="E360" s="35">
        <v>15065</v>
      </c>
      <c r="F360" s="35" t="s">
        <v>88</v>
      </c>
      <c r="G360" s="35">
        <v>519339</v>
      </c>
      <c r="H360" s="35">
        <v>847887</v>
      </c>
      <c r="I360" s="35">
        <v>536959</v>
      </c>
      <c r="J360" s="35">
        <v>2425508</v>
      </c>
      <c r="K360" s="35">
        <v>2235723</v>
      </c>
      <c r="L360" s="35" t="s">
        <v>84</v>
      </c>
      <c r="M360" s="35">
        <v>617867</v>
      </c>
    </row>
    <row r="361" spans="1:13" s="264" customFormat="1" ht="15" customHeight="1">
      <c r="A361" s="40">
        <v>4</v>
      </c>
      <c r="B361" s="408"/>
      <c r="C361" s="41" t="s">
        <v>82</v>
      </c>
      <c r="D361" s="42">
        <v>8</v>
      </c>
      <c r="E361" s="42">
        <v>5</v>
      </c>
      <c r="F361" s="42" t="s">
        <v>88</v>
      </c>
      <c r="G361" s="42">
        <v>17</v>
      </c>
      <c r="H361" s="42">
        <v>21</v>
      </c>
      <c r="I361" s="42">
        <v>16</v>
      </c>
      <c r="J361" s="42">
        <v>17</v>
      </c>
      <c r="K361" s="42">
        <v>16</v>
      </c>
      <c r="L361" s="42" t="s">
        <v>84</v>
      </c>
      <c r="M361" s="42">
        <v>20</v>
      </c>
    </row>
    <row r="362" spans="1:13" s="264" customFormat="1" ht="15" customHeight="1">
      <c r="A362" s="36">
        <v>1</v>
      </c>
      <c r="B362" s="409" t="s">
        <v>85</v>
      </c>
      <c r="C362" s="37" t="s">
        <v>79</v>
      </c>
      <c r="D362" s="43" t="s">
        <v>83</v>
      </c>
      <c r="E362" s="43" t="s">
        <v>87</v>
      </c>
      <c r="F362" s="43" t="s">
        <v>88</v>
      </c>
      <c r="G362" s="38">
        <v>3238</v>
      </c>
      <c r="H362" s="38" t="s">
        <v>87</v>
      </c>
      <c r="I362" s="38" t="s">
        <v>87</v>
      </c>
      <c r="J362" s="38" t="s">
        <v>87</v>
      </c>
      <c r="K362" s="38">
        <v>53968</v>
      </c>
      <c r="L362" s="38">
        <v>15720</v>
      </c>
      <c r="M362" s="38">
        <v>13353</v>
      </c>
    </row>
    <row r="363" spans="1:13" s="264" customFormat="1" ht="15" customHeight="1">
      <c r="A363" s="15">
        <v>2</v>
      </c>
      <c r="B363" s="407"/>
      <c r="C363" s="16" t="s">
        <v>80</v>
      </c>
      <c r="D363" s="266"/>
      <c r="E363" s="266"/>
      <c r="F363" s="266"/>
      <c r="G363" s="268"/>
      <c r="H363" s="268"/>
      <c r="I363" s="268"/>
      <c r="J363" s="268"/>
      <c r="K363" s="268"/>
      <c r="L363" s="268"/>
      <c r="M363" s="268"/>
    </row>
    <row r="364" spans="1:13" s="264" customFormat="1" ht="15" customHeight="1">
      <c r="A364" s="15">
        <v>3</v>
      </c>
      <c r="B364" s="407"/>
      <c r="C364" s="16" t="s">
        <v>81</v>
      </c>
      <c r="D364" s="17" t="s">
        <v>83</v>
      </c>
      <c r="E364" s="17" t="s">
        <v>87</v>
      </c>
      <c r="F364" s="17" t="s">
        <v>88</v>
      </c>
      <c r="G364" s="35">
        <v>2520</v>
      </c>
      <c r="H364" s="35" t="s">
        <v>87</v>
      </c>
      <c r="I364" s="35" t="s">
        <v>87</v>
      </c>
      <c r="J364" s="35" t="s">
        <v>87</v>
      </c>
      <c r="K364" s="35">
        <v>106700</v>
      </c>
      <c r="L364" s="35">
        <v>15670</v>
      </c>
      <c r="M364" s="35">
        <v>17470</v>
      </c>
    </row>
    <row r="365" spans="1:13" s="264" customFormat="1" ht="15" customHeight="1">
      <c r="A365" s="40">
        <v>4</v>
      </c>
      <c r="B365" s="408"/>
      <c r="C365" s="41" t="s">
        <v>82</v>
      </c>
      <c r="D365" s="44" t="s">
        <v>83</v>
      </c>
      <c r="E365" s="44" t="s">
        <v>87</v>
      </c>
      <c r="F365" s="44" t="s">
        <v>88</v>
      </c>
      <c r="G365" s="42">
        <v>1</v>
      </c>
      <c r="H365" s="42" t="s">
        <v>87</v>
      </c>
      <c r="I365" s="42" t="s">
        <v>87</v>
      </c>
      <c r="J365" s="42" t="s">
        <v>87</v>
      </c>
      <c r="K365" s="42">
        <v>2</v>
      </c>
      <c r="L365" s="42">
        <v>1</v>
      </c>
      <c r="M365" s="42">
        <v>1</v>
      </c>
    </row>
    <row r="366" spans="1:13" s="264" customFormat="1" ht="15" customHeight="1">
      <c r="A366" s="36">
        <v>1</v>
      </c>
      <c r="B366" s="409" t="s">
        <v>24</v>
      </c>
      <c r="C366" s="37" t="s">
        <v>79</v>
      </c>
      <c r="D366" s="43" t="s">
        <v>83</v>
      </c>
      <c r="E366" s="43" t="s">
        <v>87</v>
      </c>
      <c r="F366" s="43" t="s">
        <v>88</v>
      </c>
      <c r="G366" s="43" t="s">
        <v>87</v>
      </c>
      <c r="H366" s="38">
        <v>10463</v>
      </c>
      <c r="I366" s="38">
        <v>6242</v>
      </c>
      <c r="J366" s="38">
        <v>13909</v>
      </c>
      <c r="K366" s="38">
        <v>113779</v>
      </c>
      <c r="L366" s="38">
        <v>62129</v>
      </c>
      <c r="M366" s="38">
        <v>129928</v>
      </c>
    </row>
    <row r="367" spans="1:13" s="264" customFormat="1" ht="15" customHeight="1">
      <c r="A367" s="15">
        <v>2</v>
      </c>
      <c r="B367" s="407"/>
      <c r="C367" s="16" t="s">
        <v>80</v>
      </c>
      <c r="D367" s="266"/>
      <c r="E367" s="266"/>
      <c r="F367" s="266"/>
      <c r="G367" s="266"/>
      <c r="H367" s="268"/>
      <c r="I367" s="268"/>
      <c r="J367" s="268"/>
      <c r="K367" s="268"/>
      <c r="L367" s="268"/>
      <c r="M367" s="268"/>
    </row>
    <row r="368" spans="1:13" s="264" customFormat="1" ht="15" customHeight="1">
      <c r="A368" s="15">
        <v>3</v>
      </c>
      <c r="B368" s="407"/>
      <c r="C368" s="16" t="s">
        <v>81</v>
      </c>
      <c r="D368" s="17" t="s">
        <v>83</v>
      </c>
      <c r="E368" s="17" t="s">
        <v>87</v>
      </c>
      <c r="F368" s="17" t="s">
        <v>88</v>
      </c>
      <c r="G368" s="17" t="s">
        <v>87</v>
      </c>
      <c r="H368" s="35">
        <v>13080</v>
      </c>
      <c r="I368" s="35">
        <v>7840</v>
      </c>
      <c r="J368" s="35">
        <v>13520</v>
      </c>
      <c r="K368" s="35">
        <v>188080</v>
      </c>
      <c r="L368" s="35">
        <v>40500</v>
      </c>
      <c r="M368" s="35">
        <v>154179</v>
      </c>
    </row>
    <row r="369" spans="1:13" s="264" customFormat="1" ht="15" customHeight="1">
      <c r="A369" s="40">
        <v>4</v>
      </c>
      <c r="B369" s="408"/>
      <c r="C369" s="41" t="s">
        <v>82</v>
      </c>
      <c r="D369" s="44" t="s">
        <v>83</v>
      </c>
      <c r="E369" s="44" t="s">
        <v>87</v>
      </c>
      <c r="F369" s="44" t="s">
        <v>88</v>
      </c>
      <c r="G369" s="44" t="s">
        <v>87</v>
      </c>
      <c r="H369" s="42">
        <v>1</v>
      </c>
      <c r="I369" s="42">
        <v>1</v>
      </c>
      <c r="J369" s="42">
        <v>1</v>
      </c>
      <c r="K369" s="42">
        <v>2</v>
      </c>
      <c r="L369" s="42">
        <v>1</v>
      </c>
      <c r="M369" s="42">
        <v>1</v>
      </c>
    </row>
    <row r="370" spans="1:13" s="264" customFormat="1" ht="15" customHeight="1">
      <c r="A370" s="36">
        <v>1</v>
      </c>
      <c r="B370" s="409" t="s">
        <v>25</v>
      </c>
      <c r="C370" s="37" t="s">
        <v>79</v>
      </c>
      <c r="D370" s="43" t="s">
        <v>83</v>
      </c>
      <c r="E370" s="43" t="s">
        <v>87</v>
      </c>
      <c r="F370" s="43" t="s">
        <v>88</v>
      </c>
      <c r="G370" s="38">
        <v>2088</v>
      </c>
      <c r="H370" s="38">
        <v>1465</v>
      </c>
      <c r="I370" s="38">
        <v>8105</v>
      </c>
      <c r="J370" s="38">
        <v>7210</v>
      </c>
      <c r="K370" s="38">
        <v>53431</v>
      </c>
      <c r="L370" s="38">
        <v>18235</v>
      </c>
      <c r="M370" s="38">
        <v>72120</v>
      </c>
    </row>
    <row r="371" spans="1:13" s="264" customFormat="1" ht="15" customHeight="1">
      <c r="A371" s="15">
        <v>2</v>
      </c>
      <c r="B371" s="407"/>
      <c r="C371" s="16" t="s">
        <v>80</v>
      </c>
      <c r="D371" s="266"/>
      <c r="E371" s="266"/>
      <c r="F371" s="266"/>
      <c r="G371" s="268"/>
      <c r="H371" s="268"/>
      <c r="I371" s="268"/>
      <c r="J371" s="268"/>
      <c r="K371" s="268"/>
      <c r="L371" s="268"/>
      <c r="M371" s="268"/>
    </row>
    <row r="372" spans="1:13" s="264" customFormat="1" ht="15" customHeight="1">
      <c r="A372" s="15">
        <v>3</v>
      </c>
      <c r="B372" s="407"/>
      <c r="C372" s="16" t="s">
        <v>81</v>
      </c>
      <c r="D372" s="17" t="s">
        <v>83</v>
      </c>
      <c r="E372" s="17" t="s">
        <v>87</v>
      </c>
      <c r="F372" s="17" t="s">
        <v>88</v>
      </c>
      <c r="G372" s="35">
        <v>3617</v>
      </c>
      <c r="H372" s="35">
        <v>2157</v>
      </c>
      <c r="I372" s="35">
        <v>4877</v>
      </c>
      <c r="J372" s="35">
        <v>7296</v>
      </c>
      <c r="K372" s="35">
        <v>95450</v>
      </c>
      <c r="L372" s="35">
        <v>12240</v>
      </c>
      <c r="M372" s="35">
        <v>77680</v>
      </c>
    </row>
    <row r="373" spans="1:13" s="264" customFormat="1" ht="15" customHeight="1">
      <c r="A373" s="40">
        <v>4</v>
      </c>
      <c r="B373" s="408"/>
      <c r="C373" s="41" t="s">
        <v>82</v>
      </c>
      <c r="D373" s="44" t="s">
        <v>83</v>
      </c>
      <c r="E373" s="44" t="s">
        <v>87</v>
      </c>
      <c r="F373" s="44" t="s">
        <v>88</v>
      </c>
      <c r="G373" s="42">
        <v>2</v>
      </c>
      <c r="H373" s="42">
        <v>1</v>
      </c>
      <c r="I373" s="42">
        <v>1</v>
      </c>
      <c r="J373" s="42">
        <v>1</v>
      </c>
      <c r="K373" s="42">
        <v>2</v>
      </c>
      <c r="L373" s="42">
        <v>1</v>
      </c>
      <c r="M373" s="42">
        <v>1</v>
      </c>
    </row>
    <row r="374" spans="1:13" s="264" customFormat="1" ht="28.5" customHeight="1">
      <c r="A374" s="413" t="s">
        <v>285</v>
      </c>
      <c r="B374" s="413"/>
      <c r="C374" s="413"/>
      <c r="D374" s="413"/>
      <c r="E374" s="413"/>
      <c r="F374" s="413"/>
      <c r="G374" s="413"/>
      <c r="H374" s="413"/>
      <c r="I374" s="413"/>
      <c r="J374" s="413"/>
      <c r="K374" s="413"/>
      <c r="L374" s="413"/>
      <c r="M374" s="413"/>
    </row>
    <row r="375" spans="1:13" s="264" customFormat="1">
      <c r="A375" s="31" t="s">
        <v>75</v>
      </c>
      <c r="B375" s="31" t="s">
        <v>8</v>
      </c>
      <c r="C375" s="32" t="s">
        <v>76</v>
      </c>
      <c r="D375" s="33" t="s">
        <v>90</v>
      </c>
      <c r="E375" s="33" t="s">
        <v>91</v>
      </c>
      <c r="F375" s="34" t="s">
        <v>92</v>
      </c>
      <c r="G375" s="33" t="s">
        <v>93</v>
      </c>
      <c r="H375" s="33" t="s">
        <v>94</v>
      </c>
      <c r="I375" s="33" t="s">
        <v>95</v>
      </c>
      <c r="J375" s="34" t="s">
        <v>96</v>
      </c>
      <c r="K375" s="33" t="s">
        <v>97</v>
      </c>
      <c r="L375" s="34" t="s">
        <v>98</v>
      </c>
      <c r="M375" s="33" t="s">
        <v>99</v>
      </c>
    </row>
    <row r="376" spans="1:13" s="264" customFormat="1" ht="15" customHeight="1">
      <c r="A376" s="15">
        <v>1</v>
      </c>
      <c r="B376" s="407" t="s">
        <v>16</v>
      </c>
      <c r="C376" s="16" t="s">
        <v>79</v>
      </c>
      <c r="D376" s="35">
        <v>49170</v>
      </c>
      <c r="E376" s="35">
        <v>78843</v>
      </c>
      <c r="F376" s="35">
        <v>3062</v>
      </c>
      <c r="G376" s="35">
        <v>52275</v>
      </c>
      <c r="H376" s="35">
        <v>150723</v>
      </c>
      <c r="I376" s="35">
        <v>122256</v>
      </c>
      <c r="J376" s="35">
        <v>213042</v>
      </c>
      <c r="K376" s="35">
        <v>91108</v>
      </c>
      <c r="L376" s="35">
        <v>43840</v>
      </c>
      <c r="M376" s="35">
        <v>60963</v>
      </c>
    </row>
    <row r="377" spans="1:13" s="264" customFormat="1" ht="15" customHeight="1">
      <c r="A377" s="15">
        <v>2</v>
      </c>
      <c r="B377" s="407"/>
      <c r="C377" s="16" t="s">
        <v>80</v>
      </c>
      <c r="D377" s="268"/>
      <c r="E377" s="268"/>
      <c r="F377" s="268"/>
      <c r="G377" s="268"/>
      <c r="H377" s="268"/>
      <c r="I377" s="268"/>
      <c r="J377" s="268"/>
      <c r="K377" s="268"/>
      <c r="L377" s="268"/>
      <c r="M377" s="268"/>
    </row>
    <row r="378" spans="1:13" s="264" customFormat="1" ht="15" customHeight="1">
      <c r="A378" s="15">
        <v>3</v>
      </c>
      <c r="B378" s="407"/>
      <c r="C378" s="16" t="s">
        <v>81</v>
      </c>
      <c r="D378" s="35">
        <v>72994</v>
      </c>
      <c r="E378" s="35">
        <v>175890</v>
      </c>
      <c r="F378" s="35">
        <v>3687</v>
      </c>
      <c r="G378" s="35">
        <v>98223</v>
      </c>
      <c r="H378" s="35">
        <v>407052</v>
      </c>
      <c r="I378" s="35">
        <v>201186</v>
      </c>
      <c r="J378" s="35">
        <v>405641</v>
      </c>
      <c r="K378" s="35">
        <v>179416</v>
      </c>
      <c r="L378" s="35">
        <v>62383</v>
      </c>
      <c r="M378" s="35">
        <v>115439</v>
      </c>
    </row>
    <row r="379" spans="1:13" s="264" customFormat="1" ht="15" customHeight="1">
      <c r="A379" s="40">
        <v>4</v>
      </c>
      <c r="B379" s="408"/>
      <c r="C379" s="41" t="s">
        <v>82</v>
      </c>
      <c r="D379" s="42">
        <v>1</v>
      </c>
      <c r="E379" s="42">
        <v>2</v>
      </c>
      <c r="F379" s="42">
        <v>1</v>
      </c>
      <c r="G379" s="42">
        <v>2</v>
      </c>
      <c r="H379" s="42">
        <v>3</v>
      </c>
      <c r="I379" s="42">
        <v>2</v>
      </c>
      <c r="J379" s="42">
        <v>2</v>
      </c>
      <c r="K379" s="42">
        <v>2</v>
      </c>
      <c r="L379" s="42">
        <v>1</v>
      </c>
      <c r="M379" s="42">
        <v>2</v>
      </c>
    </row>
    <row r="380" spans="1:13" s="264" customFormat="1" ht="15" customHeight="1">
      <c r="A380" s="36">
        <v>1</v>
      </c>
      <c r="B380" s="409" t="s">
        <v>17</v>
      </c>
      <c r="C380" s="37" t="s">
        <v>79</v>
      </c>
      <c r="D380" s="43" t="s">
        <v>83</v>
      </c>
      <c r="E380" s="43" t="s">
        <v>87</v>
      </c>
      <c r="F380" s="43" t="s">
        <v>88</v>
      </c>
      <c r="G380" s="43" t="s">
        <v>87</v>
      </c>
      <c r="H380" s="43" t="s">
        <v>87</v>
      </c>
      <c r="I380" s="43" t="s">
        <v>87</v>
      </c>
      <c r="J380" s="43" t="s">
        <v>87</v>
      </c>
      <c r="K380" s="38">
        <v>40904</v>
      </c>
      <c r="L380" s="38">
        <v>40522</v>
      </c>
      <c r="M380" s="38">
        <v>55497</v>
      </c>
    </row>
    <row r="381" spans="1:13" s="264" customFormat="1" ht="15" customHeight="1">
      <c r="A381" s="15">
        <v>2</v>
      </c>
      <c r="B381" s="407"/>
      <c r="C381" s="16" t="s">
        <v>80</v>
      </c>
      <c r="D381" s="266"/>
      <c r="E381" s="266"/>
      <c r="F381" s="266"/>
      <c r="G381" s="266"/>
      <c r="H381" s="266"/>
      <c r="I381" s="266"/>
      <c r="J381" s="266"/>
      <c r="K381" s="268"/>
      <c r="L381" s="268"/>
      <c r="M381" s="268"/>
    </row>
    <row r="382" spans="1:13" s="264" customFormat="1" ht="15" customHeight="1">
      <c r="A382" s="15">
        <v>3</v>
      </c>
      <c r="B382" s="407"/>
      <c r="C382" s="16" t="s">
        <v>81</v>
      </c>
      <c r="D382" s="17" t="s">
        <v>83</v>
      </c>
      <c r="E382" s="17" t="s">
        <v>87</v>
      </c>
      <c r="F382" s="17" t="s">
        <v>88</v>
      </c>
      <c r="G382" s="17" t="s">
        <v>87</v>
      </c>
      <c r="H382" s="17" t="s">
        <v>87</v>
      </c>
      <c r="I382" s="17" t="s">
        <v>87</v>
      </c>
      <c r="J382" s="17" t="s">
        <v>87</v>
      </c>
      <c r="K382" s="35">
        <v>6994584</v>
      </c>
      <c r="L382" s="35">
        <v>42142.879999999997</v>
      </c>
      <c r="M382" s="35">
        <v>46617.39</v>
      </c>
    </row>
    <row r="383" spans="1:13" s="264" customFormat="1" ht="15" customHeight="1">
      <c r="A383" s="40">
        <v>4</v>
      </c>
      <c r="B383" s="408"/>
      <c r="C383" s="41" t="s">
        <v>82</v>
      </c>
      <c r="D383" s="44" t="s">
        <v>83</v>
      </c>
      <c r="E383" s="44" t="s">
        <v>87</v>
      </c>
      <c r="F383" s="44" t="s">
        <v>88</v>
      </c>
      <c r="G383" s="44" t="s">
        <v>87</v>
      </c>
      <c r="H383" s="44" t="s">
        <v>87</v>
      </c>
      <c r="I383" s="44" t="s">
        <v>87</v>
      </c>
      <c r="J383" s="44" t="s">
        <v>87</v>
      </c>
      <c r="K383" s="42">
        <v>2</v>
      </c>
      <c r="L383" s="42">
        <v>1</v>
      </c>
      <c r="M383" s="42">
        <v>1</v>
      </c>
    </row>
    <row r="384" spans="1:13" s="264" customFormat="1" ht="15" customHeight="1">
      <c r="A384" s="36">
        <v>1</v>
      </c>
      <c r="B384" s="409" t="s">
        <v>100</v>
      </c>
      <c r="C384" s="37" t="s">
        <v>79</v>
      </c>
      <c r="D384" s="38">
        <v>25793</v>
      </c>
      <c r="E384" s="38">
        <v>1735</v>
      </c>
      <c r="F384" s="38">
        <v>3307</v>
      </c>
      <c r="G384" s="38">
        <v>46143</v>
      </c>
      <c r="H384" s="38">
        <v>9452</v>
      </c>
      <c r="I384" s="38">
        <v>13571</v>
      </c>
      <c r="J384" s="38">
        <v>4245</v>
      </c>
      <c r="K384" s="38">
        <v>82373</v>
      </c>
      <c r="L384" s="38">
        <v>43839</v>
      </c>
      <c r="M384" s="38">
        <v>5389</v>
      </c>
    </row>
    <row r="385" spans="1:13" s="264" customFormat="1" ht="15" customHeight="1">
      <c r="A385" s="15">
        <v>2</v>
      </c>
      <c r="B385" s="407"/>
      <c r="C385" s="16" t="s">
        <v>80</v>
      </c>
      <c r="D385" s="268"/>
      <c r="E385" s="268"/>
      <c r="F385" s="268"/>
      <c r="G385" s="268"/>
      <c r="H385" s="268"/>
      <c r="I385" s="268"/>
      <c r="J385" s="268"/>
      <c r="K385" s="268"/>
      <c r="L385" s="268"/>
      <c r="M385" s="268"/>
    </row>
    <row r="386" spans="1:13" s="264" customFormat="1" ht="15" customHeight="1">
      <c r="A386" s="15">
        <v>3</v>
      </c>
      <c r="B386" s="407"/>
      <c r="C386" s="16" t="s">
        <v>81</v>
      </c>
      <c r="D386" s="35">
        <v>33221</v>
      </c>
      <c r="E386" s="35">
        <v>2805</v>
      </c>
      <c r="F386" s="35">
        <v>23070</v>
      </c>
      <c r="G386" s="35">
        <v>228354</v>
      </c>
      <c r="H386" s="35">
        <v>35736</v>
      </c>
      <c r="I386" s="35">
        <v>35247</v>
      </c>
      <c r="J386" s="35">
        <v>7187</v>
      </c>
      <c r="K386" s="35">
        <v>189469</v>
      </c>
      <c r="L386" s="35">
        <v>124282</v>
      </c>
      <c r="M386" s="35">
        <v>8308</v>
      </c>
    </row>
    <row r="387" spans="1:13" s="264" customFormat="1" ht="15" customHeight="1">
      <c r="A387" s="40">
        <v>4</v>
      </c>
      <c r="B387" s="408"/>
      <c r="C387" s="41" t="s">
        <v>82</v>
      </c>
      <c r="D387" s="42">
        <v>1</v>
      </c>
      <c r="E387" s="42">
        <v>2</v>
      </c>
      <c r="F387" s="42">
        <v>7</v>
      </c>
      <c r="G387" s="42">
        <v>5</v>
      </c>
      <c r="H387" s="42">
        <v>4</v>
      </c>
      <c r="I387" s="42">
        <v>3</v>
      </c>
      <c r="J387" s="42">
        <v>2</v>
      </c>
      <c r="K387" s="42">
        <v>2</v>
      </c>
      <c r="L387" s="42">
        <v>3</v>
      </c>
      <c r="M387" s="42">
        <v>2</v>
      </c>
    </row>
    <row r="388" spans="1:13" s="264" customFormat="1" ht="15" customHeight="1">
      <c r="A388" s="36">
        <v>1</v>
      </c>
      <c r="B388" s="409" t="s">
        <v>19</v>
      </c>
      <c r="C388" s="37" t="s">
        <v>79</v>
      </c>
      <c r="D388" s="43" t="s">
        <v>83</v>
      </c>
      <c r="E388" s="43" t="s">
        <v>87</v>
      </c>
      <c r="F388" s="43" t="s">
        <v>88</v>
      </c>
      <c r="G388" s="38">
        <v>3672</v>
      </c>
      <c r="H388" s="38" t="s">
        <v>87</v>
      </c>
      <c r="I388" s="38" t="s">
        <v>87</v>
      </c>
      <c r="J388" s="38">
        <v>500</v>
      </c>
      <c r="K388" s="38">
        <v>43718</v>
      </c>
      <c r="L388" s="38">
        <v>55007</v>
      </c>
      <c r="M388" s="38">
        <v>98265</v>
      </c>
    </row>
    <row r="389" spans="1:13" s="264" customFormat="1" ht="15" customHeight="1">
      <c r="A389" s="15">
        <v>2</v>
      </c>
      <c r="B389" s="407"/>
      <c r="C389" s="16" t="s">
        <v>80</v>
      </c>
      <c r="D389" s="266"/>
      <c r="E389" s="266"/>
      <c r="F389" s="266"/>
      <c r="G389" s="268"/>
      <c r="H389" s="268"/>
      <c r="I389" s="268"/>
      <c r="J389" s="268"/>
      <c r="K389" s="268"/>
      <c r="L389" s="268"/>
      <c r="M389" s="268"/>
    </row>
    <row r="390" spans="1:13" s="264" customFormat="1" ht="15" customHeight="1">
      <c r="A390" s="15">
        <v>3</v>
      </c>
      <c r="B390" s="407"/>
      <c r="C390" s="16" t="s">
        <v>81</v>
      </c>
      <c r="D390" s="17" t="s">
        <v>83</v>
      </c>
      <c r="E390" s="17" t="s">
        <v>87</v>
      </c>
      <c r="F390" s="17" t="s">
        <v>88</v>
      </c>
      <c r="G390" s="35">
        <v>5178</v>
      </c>
      <c r="H390" s="35" t="s">
        <v>87</v>
      </c>
      <c r="I390" s="35" t="s">
        <v>87</v>
      </c>
      <c r="J390" s="35">
        <v>625</v>
      </c>
      <c r="K390" s="35">
        <v>75559</v>
      </c>
      <c r="L390" s="35">
        <v>56508</v>
      </c>
      <c r="M390" s="35">
        <v>91735</v>
      </c>
    </row>
    <row r="391" spans="1:13" s="264" customFormat="1" ht="15" customHeight="1">
      <c r="A391" s="40">
        <v>4</v>
      </c>
      <c r="B391" s="408"/>
      <c r="C391" s="41" t="s">
        <v>82</v>
      </c>
      <c r="D391" s="44" t="s">
        <v>83</v>
      </c>
      <c r="E391" s="44" t="s">
        <v>87</v>
      </c>
      <c r="F391" s="44" t="s">
        <v>88</v>
      </c>
      <c r="G391" s="42">
        <v>1</v>
      </c>
      <c r="H391" s="42" t="s">
        <v>87</v>
      </c>
      <c r="I391" s="42" t="s">
        <v>87</v>
      </c>
      <c r="J391" s="42">
        <v>1</v>
      </c>
      <c r="K391" s="42">
        <v>2</v>
      </c>
      <c r="L391" s="42">
        <v>1</v>
      </c>
      <c r="M391" s="42">
        <v>1</v>
      </c>
    </row>
    <row r="392" spans="1:13" s="264" customFormat="1" ht="15" customHeight="1">
      <c r="A392" s="54">
        <v>1</v>
      </c>
      <c r="B392" s="410" t="s">
        <v>20</v>
      </c>
      <c r="C392" s="55" t="s">
        <v>79</v>
      </c>
      <c r="D392" s="50">
        <v>77705</v>
      </c>
      <c r="E392" s="50">
        <v>121855</v>
      </c>
      <c r="F392" s="50">
        <v>6452</v>
      </c>
      <c r="G392" s="50">
        <v>83544</v>
      </c>
      <c r="H392" s="50">
        <v>199170</v>
      </c>
      <c r="I392" s="50">
        <v>129725</v>
      </c>
      <c r="J392" s="50">
        <v>171367</v>
      </c>
      <c r="K392" s="50">
        <v>89281</v>
      </c>
      <c r="L392" s="50" t="s">
        <v>84</v>
      </c>
      <c r="M392" s="50" t="s">
        <v>84</v>
      </c>
    </row>
    <row r="393" spans="1:13" s="264" customFormat="1" ht="15" customHeight="1">
      <c r="A393" s="53">
        <v>2</v>
      </c>
      <c r="B393" s="411"/>
      <c r="C393" s="52" t="s">
        <v>80</v>
      </c>
      <c r="D393" s="270"/>
      <c r="E393" s="270"/>
      <c r="F393" s="270"/>
      <c r="G393" s="270"/>
      <c r="H393" s="270"/>
      <c r="I393" s="270"/>
      <c r="J393" s="270"/>
      <c r="K393" s="270"/>
      <c r="L393" s="270"/>
      <c r="M393" s="270"/>
    </row>
    <row r="394" spans="1:13" s="264" customFormat="1" ht="15" customHeight="1">
      <c r="A394" s="53">
        <v>3</v>
      </c>
      <c r="B394" s="411"/>
      <c r="C394" s="52" t="s">
        <v>81</v>
      </c>
      <c r="D394" s="45">
        <v>998307</v>
      </c>
      <c r="E394" s="45">
        <v>2085715</v>
      </c>
      <c r="F394" s="45">
        <v>106430</v>
      </c>
      <c r="G394" s="45">
        <v>1454180</v>
      </c>
      <c r="H394" s="45">
        <v>4891385</v>
      </c>
      <c r="I394" s="45">
        <v>2872525</v>
      </c>
      <c r="J394" s="45">
        <v>3924403</v>
      </c>
      <c r="K394" s="45">
        <v>1465273</v>
      </c>
      <c r="L394" s="45" t="s">
        <v>84</v>
      </c>
      <c r="M394" s="45" t="s">
        <v>84</v>
      </c>
    </row>
    <row r="395" spans="1:13" s="264" customFormat="1" ht="15" customHeight="1">
      <c r="A395" s="56">
        <v>4</v>
      </c>
      <c r="B395" s="412"/>
      <c r="C395" s="57" t="s">
        <v>82</v>
      </c>
      <c r="D395" s="47">
        <v>13</v>
      </c>
      <c r="E395" s="47">
        <v>17</v>
      </c>
      <c r="F395" s="47">
        <v>16</v>
      </c>
      <c r="G395" s="47">
        <v>17</v>
      </c>
      <c r="H395" s="47">
        <v>25</v>
      </c>
      <c r="I395" s="47">
        <v>22</v>
      </c>
      <c r="J395" s="47">
        <v>23</v>
      </c>
      <c r="K395" s="47">
        <v>16</v>
      </c>
      <c r="L395" s="47" t="s">
        <v>84</v>
      </c>
      <c r="M395" s="47" t="s">
        <v>84</v>
      </c>
    </row>
    <row r="396" spans="1:13" s="264" customFormat="1" ht="15" customHeight="1">
      <c r="A396" s="36">
        <v>1</v>
      </c>
      <c r="B396" s="409" t="s">
        <v>21</v>
      </c>
      <c r="C396" s="37" t="s">
        <v>79</v>
      </c>
      <c r="D396" s="38">
        <v>45404</v>
      </c>
      <c r="E396" s="38">
        <v>9270</v>
      </c>
      <c r="F396" s="38" t="s">
        <v>88</v>
      </c>
      <c r="G396" s="38">
        <v>8123</v>
      </c>
      <c r="H396" s="38">
        <v>29017</v>
      </c>
      <c r="I396" s="38">
        <v>61928</v>
      </c>
      <c r="J396" s="38">
        <v>52120</v>
      </c>
      <c r="K396" s="43" t="s">
        <v>87</v>
      </c>
      <c r="L396" s="43" t="s">
        <v>84</v>
      </c>
      <c r="M396" s="43" t="s">
        <v>84</v>
      </c>
    </row>
    <row r="397" spans="1:13" s="264" customFormat="1" ht="15" customHeight="1">
      <c r="A397" s="15">
        <v>2</v>
      </c>
      <c r="B397" s="407"/>
      <c r="C397" s="16" t="s">
        <v>80</v>
      </c>
      <c r="D397" s="268"/>
      <c r="E397" s="268"/>
      <c r="F397" s="268"/>
      <c r="G397" s="268"/>
      <c r="H397" s="268"/>
      <c r="I397" s="268"/>
      <c r="J397" s="268"/>
      <c r="K397" s="266"/>
      <c r="L397" s="266"/>
      <c r="M397" s="266"/>
    </row>
    <row r="398" spans="1:13" s="264" customFormat="1" ht="15" customHeight="1">
      <c r="A398" s="15">
        <v>3</v>
      </c>
      <c r="B398" s="407"/>
      <c r="C398" s="16" t="s">
        <v>81</v>
      </c>
      <c r="D398" s="35">
        <v>278885</v>
      </c>
      <c r="E398" s="35">
        <v>42829</v>
      </c>
      <c r="F398" s="35" t="s">
        <v>88</v>
      </c>
      <c r="G398" s="35">
        <v>70671</v>
      </c>
      <c r="H398" s="35">
        <v>248693</v>
      </c>
      <c r="I398" s="35">
        <v>355864</v>
      </c>
      <c r="J398" s="35">
        <v>346785</v>
      </c>
      <c r="K398" s="17" t="s">
        <v>87</v>
      </c>
      <c r="L398" s="17" t="s">
        <v>84</v>
      </c>
      <c r="M398" s="17" t="s">
        <v>84</v>
      </c>
    </row>
    <row r="399" spans="1:13" s="264" customFormat="1" ht="15" customHeight="1">
      <c r="A399" s="40">
        <v>4</v>
      </c>
      <c r="B399" s="408"/>
      <c r="C399" s="41" t="s">
        <v>82</v>
      </c>
      <c r="D399" s="42">
        <v>6</v>
      </c>
      <c r="E399" s="42">
        <v>5</v>
      </c>
      <c r="F399" s="42" t="s">
        <v>88</v>
      </c>
      <c r="G399" s="42">
        <v>9</v>
      </c>
      <c r="H399" s="42">
        <v>9</v>
      </c>
      <c r="I399" s="42">
        <v>6</v>
      </c>
      <c r="J399" s="42">
        <v>7</v>
      </c>
      <c r="K399" s="44" t="s">
        <v>87</v>
      </c>
      <c r="L399" s="44" t="s">
        <v>84</v>
      </c>
      <c r="M399" s="44" t="s">
        <v>84</v>
      </c>
    </row>
    <row r="400" spans="1:13" s="264" customFormat="1" ht="15" customHeight="1">
      <c r="A400" s="54">
        <v>1</v>
      </c>
      <c r="B400" s="410" t="s">
        <v>22</v>
      </c>
      <c r="C400" s="55" t="s">
        <v>79</v>
      </c>
      <c r="D400" s="50">
        <v>69742</v>
      </c>
      <c r="E400" s="50">
        <v>20689</v>
      </c>
      <c r="F400" s="50" t="s">
        <v>88</v>
      </c>
      <c r="G400" s="50">
        <v>10400</v>
      </c>
      <c r="H400" s="50">
        <v>86316</v>
      </c>
      <c r="I400" s="50">
        <v>98962</v>
      </c>
      <c r="J400" s="50">
        <v>72095</v>
      </c>
      <c r="K400" s="50" t="s">
        <v>87</v>
      </c>
      <c r="L400" s="43" t="s">
        <v>84</v>
      </c>
      <c r="M400" s="43" t="s">
        <v>84</v>
      </c>
    </row>
    <row r="401" spans="1:13" s="264" customFormat="1" ht="15" customHeight="1">
      <c r="A401" s="53">
        <v>2</v>
      </c>
      <c r="B401" s="411"/>
      <c r="C401" s="52" t="s">
        <v>80</v>
      </c>
      <c r="D401" s="270"/>
      <c r="E401" s="270"/>
      <c r="F401" s="270"/>
      <c r="G401" s="270"/>
      <c r="H401" s="270"/>
      <c r="I401" s="270"/>
      <c r="J401" s="270"/>
      <c r="K401" s="270"/>
      <c r="L401" s="266"/>
      <c r="M401" s="266"/>
    </row>
    <row r="402" spans="1:13" s="264" customFormat="1" ht="15" customHeight="1">
      <c r="A402" s="53">
        <v>3</v>
      </c>
      <c r="B402" s="411"/>
      <c r="C402" s="52" t="s">
        <v>81</v>
      </c>
      <c r="D402" s="45">
        <v>646140</v>
      </c>
      <c r="E402" s="45">
        <v>174369</v>
      </c>
      <c r="F402" s="45" t="s">
        <v>88</v>
      </c>
      <c r="G402" s="45">
        <v>78204</v>
      </c>
      <c r="H402" s="45">
        <v>886633</v>
      </c>
      <c r="I402" s="45">
        <v>1250117</v>
      </c>
      <c r="J402" s="45">
        <v>964961</v>
      </c>
      <c r="K402" s="45" t="s">
        <v>87</v>
      </c>
      <c r="L402" s="17" t="s">
        <v>84</v>
      </c>
      <c r="M402" s="17" t="s">
        <v>84</v>
      </c>
    </row>
    <row r="403" spans="1:13" s="264" customFormat="1" ht="15" customHeight="1">
      <c r="A403" s="56">
        <v>4</v>
      </c>
      <c r="B403" s="412"/>
      <c r="C403" s="57" t="s">
        <v>82</v>
      </c>
      <c r="D403" s="47">
        <v>9</v>
      </c>
      <c r="E403" s="47">
        <v>8</v>
      </c>
      <c r="F403" s="47" t="s">
        <v>88</v>
      </c>
      <c r="G403" s="47">
        <v>8</v>
      </c>
      <c r="H403" s="47">
        <v>10</v>
      </c>
      <c r="I403" s="47">
        <v>13</v>
      </c>
      <c r="J403" s="47">
        <v>13</v>
      </c>
      <c r="K403" s="47" t="s">
        <v>87</v>
      </c>
      <c r="L403" s="44" t="s">
        <v>84</v>
      </c>
      <c r="M403" s="44" t="s">
        <v>84</v>
      </c>
    </row>
    <row r="404" spans="1:13" s="264" customFormat="1" ht="15" customHeight="1">
      <c r="A404" s="36">
        <v>1</v>
      </c>
      <c r="B404" s="409" t="s">
        <v>23</v>
      </c>
      <c r="C404" s="37" t="s">
        <v>79</v>
      </c>
      <c r="D404" s="38">
        <v>12053</v>
      </c>
      <c r="E404" s="38">
        <v>2606</v>
      </c>
      <c r="F404" s="38" t="s">
        <v>88</v>
      </c>
      <c r="G404" s="38">
        <v>31959</v>
      </c>
      <c r="H404" s="38">
        <v>42367</v>
      </c>
      <c r="I404" s="38">
        <v>32963</v>
      </c>
      <c r="J404" s="38">
        <v>140694</v>
      </c>
      <c r="K404" s="38">
        <v>131686</v>
      </c>
      <c r="L404" s="38" t="s">
        <v>84</v>
      </c>
      <c r="M404" s="38">
        <v>32888</v>
      </c>
    </row>
    <row r="405" spans="1:13" s="264" customFormat="1" ht="15" customHeight="1">
      <c r="A405" s="15">
        <v>2</v>
      </c>
      <c r="B405" s="407"/>
      <c r="C405" s="16" t="s">
        <v>80</v>
      </c>
      <c r="D405" s="268"/>
      <c r="E405" s="268"/>
      <c r="F405" s="268"/>
      <c r="G405" s="268"/>
      <c r="H405" s="268"/>
      <c r="I405" s="268"/>
      <c r="J405" s="268"/>
      <c r="K405" s="268"/>
      <c r="L405" s="268"/>
      <c r="M405" s="268"/>
    </row>
    <row r="406" spans="1:13" s="264" customFormat="1" ht="15" customHeight="1">
      <c r="A406" s="15">
        <v>3</v>
      </c>
      <c r="B406" s="407"/>
      <c r="C406" s="16" t="s">
        <v>81</v>
      </c>
      <c r="D406" s="35">
        <v>99300</v>
      </c>
      <c r="E406" s="35">
        <v>15216</v>
      </c>
      <c r="F406" s="35" t="s">
        <v>88</v>
      </c>
      <c r="G406" s="35">
        <v>528687</v>
      </c>
      <c r="H406" s="35">
        <v>878802</v>
      </c>
      <c r="I406" s="35">
        <v>540629</v>
      </c>
      <c r="J406" s="35">
        <v>2493574</v>
      </c>
      <c r="K406" s="35">
        <v>2261363</v>
      </c>
      <c r="L406" s="35" t="s">
        <v>84</v>
      </c>
      <c r="M406" s="35">
        <v>622893.04</v>
      </c>
    </row>
    <row r="407" spans="1:13" s="264" customFormat="1" ht="15" customHeight="1">
      <c r="A407" s="40">
        <v>4</v>
      </c>
      <c r="B407" s="408"/>
      <c r="C407" s="41" t="s">
        <v>82</v>
      </c>
      <c r="D407" s="42">
        <v>8</v>
      </c>
      <c r="E407" s="42">
        <v>6</v>
      </c>
      <c r="F407" s="42" t="s">
        <v>88</v>
      </c>
      <c r="G407" s="42">
        <v>17</v>
      </c>
      <c r="H407" s="42">
        <v>21</v>
      </c>
      <c r="I407" s="42">
        <v>16</v>
      </c>
      <c r="J407" s="42">
        <v>18</v>
      </c>
      <c r="K407" s="42">
        <v>17</v>
      </c>
      <c r="L407" s="42" t="s">
        <v>84</v>
      </c>
      <c r="M407" s="42">
        <v>19</v>
      </c>
    </row>
    <row r="408" spans="1:13" s="264" customFormat="1" ht="15" customHeight="1">
      <c r="A408" s="36">
        <v>1</v>
      </c>
      <c r="B408" s="409" t="s">
        <v>85</v>
      </c>
      <c r="C408" s="37" t="s">
        <v>79</v>
      </c>
      <c r="D408" s="43" t="s">
        <v>83</v>
      </c>
      <c r="E408" s="43" t="s">
        <v>87</v>
      </c>
      <c r="F408" s="43" t="s">
        <v>88</v>
      </c>
      <c r="G408" s="38">
        <v>3263</v>
      </c>
      <c r="H408" s="38" t="s">
        <v>87</v>
      </c>
      <c r="I408" s="38" t="s">
        <v>87</v>
      </c>
      <c r="J408" s="38" t="s">
        <v>87</v>
      </c>
      <c r="K408" s="38">
        <v>54076</v>
      </c>
      <c r="L408" s="38">
        <v>15972</v>
      </c>
      <c r="M408" s="38">
        <v>13570</v>
      </c>
    </row>
    <row r="409" spans="1:13" s="264" customFormat="1" ht="15" customHeight="1">
      <c r="A409" s="15">
        <v>2</v>
      </c>
      <c r="B409" s="407"/>
      <c r="C409" s="16" t="s">
        <v>80</v>
      </c>
      <c r="D409" s="266"/>
      <c r="E409" s="266"/>
      <c r="F409" s="266"/>
      <c r="G409" s="268"/>
      <c r="H409" s="268"/>
      <c r="I409" s="268"/>
      <c r="J409" s="268"/>
      <c r="K409" s="268"/>
      <c r="L409" s="268"/>
      <c r="M409" s="268"/>
    </row>
    <row r="410" spans="1:13" s="264" customFormat="1" ht="15" customHeight="1">
      <c r="A410" s="15">
        <v>3</v>
      </c>
      <c r="B410" s="407"/>
      <c r="C410" s="16" t="s">
        <v>81</v>
      </c>
      <c r="D410" s="17" t="s">
        <v>83</v>
      </c>
      <c r="E410" s="17" t="s">
        <v>87</v>
      </c>
      <c r="F410" s="17" t="s">
        <v>88</v>
      </c>
      <c r="G410" s="35">
        <v>2498</v>
      </c>
      <c r="H410" s="35" t="s">
        <v>87</v>
      </c>
      <c r="I410" s="35" t="s">
        <v>87</v>
      </c>
      <c r="J410" s="35" t="s">
        <v>87</v>
      </c>
      <c r="K410" s="35">
        <v>107023</v>
      </c>
      <c r="L410" s="35">
        <v>15894</v>
      </c>
      <c r="M410" s="35">
        <v>17801</v>
      </c>
    </row>
    <row r="411" spans="1:13" s="264" customFormat="1" ht="15" customHeight="1">
      <c r="A411" s="40">
        <v>4</v>
      </c>
      <c r="B411" s="408"/>
      <c r="C411" s="41" t="s">
        <v>82</v>
      </c>
      <c r="D411" s="44" t="s">
        <v>83</v>
      </c>
      <c r="E411" s="44" t="s">
        <v>87</v>
      </c>
      <c r="F411" s="44" t="s">
        <v>88</v>
      </c>
      <c r="G411" s="42">
        <v>1</v>
      </c>
      <c r="H411" s="42" t="s">
        <v>87</v>
      </c>
      <c r="I411" s="42" t="s">
        <v>87</v>
      </c>
      <c r="J411" s="42" t="s">
        <v>87</v>
      </c>
      <c r="K411" s="42">
        <v>2</v>
      </c>
      <c r="L411" s="42">
        <v>1</v>
      </c>
      <c r="M411" s="42">
        <v>1</v>
      </c>
    </row>
    <row r="412" spans="1:13" s="264" customFormat="1" ht="15" customHeight="1">
      <c r="A412" s="15">
        <v>1</v>
      </c>
      <c r="B412" s="407" t="s">
        <v>24</v>
      </c>
      <c r="C412" s="16" t="s">
        <v>79</v>
      </c>
      <c r="D412" s="17" t="s">
        <v>83</v>
      </c>
      <c r="E412" s="17" t="s">
        <v>87</v>
      </c>
      <c r="F412" s="17" t="s">
        <v>88</v>
      </c>
      <c r="G412" s="17" t="s">
        <v>87</v>
      </c>
      <c r="H412" s="35">
        <v>7979</v>
      </c>
      <c r="I412" s="35">
        <v>5107</v>
      </c>
      <c r="J412" s="35">
        <v>12136</v>
      </c>
      <c r="K412" s="35">
        <v>116054</v>
      </c>
      <c r="L412" s="35">
        <v>54072</v>
      </c>
      <c r="M412" s="35">
        <v>132032</v>
      </c>
    </row>
    <row r="413" spans="1:13" s="264" customFormat="1" ht="15" customHeight="1">
      <c r="A413" s="15">
        <v>2</v>
      </c>
      <c r="B413" s="407"/>
      <c r="C413" s="16" t="s">
        <v>80</v>
      </c>
      <c r="D413" s="266"/>
      <c r="E413" s="266"/>
      <c r="F413" s="266"/>
      <c r="G413" s="266"/>
      <c r="H413" s="268"/>
      <c r="I413" s="268"/>
      <c r="J413" s="268"/>
      <c r="K413" s="268"/>
      <c r="L413" s="268"/>
      <c r="M413" s="268"/>
    </row>
    <row r="414" spans="1:13" s="264" customFormat="1" ht="15" customHeight="1">
      <c r="A414" s="15">
        <v>3</v>
      </c>
      <c r="B414" s="407"/>
      <c r="C414" s="16" t="s">
        <v>81</v>
      </c>
      <c r="D414" s="17" t="s">
        <v>83</v>
      </c>
      <c r="E414" s="17" t="s">
        <v>87</v>
      </c>
      <c r="F414" s="17" t="s">
        <v>88</v>
      </c>
      <c r="G414" s="17" t="s">
        <v>87</v>
      </c>
      <c r="H414" s="35">
        <v>13167</v>
      </c>
      <c r="I414" s="35">
        <v>8002</v>
      </c>
      <c r="J414" s="35">
        <v>13747</v>
      </c>
      <c r="K414" s="35">
        <v>191411</v>
      </c>
      <c r="L414" s="35">
        <v>41176</v>
      </c>
      <c r="M414" s="35">
        <v>158322</v>
      </c>
    </row>
    <row r="415" spans="1:13" s="264" customFormat="1" ht="15" customHeight="1">
      <c r="A415" s="40">
        <v>4</v>
      </c>
      <c r="B415" s="408"/>
      <c r="C415" s="41" t="s">
        <v>82</v>
      </c>
      <c r="D415" s="44" t="s">
        <v>83</v>
      </c>
      <c r="E415" s="44" t="s">
        <v>87</v>
      </c>
      <c r="F415" s="44" t="s">
        <v>88</v>
      </c>
      <c r="G415" s="44" t="s">
        <v>87</v>
      </c>
      <c r="H415" s="42">
        <v>2</v>
      </c>
      <c r="I415" s="42">
        <v>2</v>
      </c>
      <c r="J415" s="42">
        <v>1</v>
      </c>
      <c r="K415" s="42">
        <v>2</v>
      </c>
      <c r="L415" s="42">
        <v>1</v>
      </c>
      <c r="M415" s="42">
        <v>1</v>
      </c>
    </row>
    <row r="416" spans="1:13" s="264" customFormat="1" ht="15" customHeight="1">
      <c r="A416" s="15">
        <v>1</v>
      </c>
      <c r="B416" s="407" t="s">
        <v>25</v>
      </c>
      <c r="C416" s="16" t="s">
        <v>79</v>
      </c>
      <c r="D416" s="17" t="s">
        <v>83</v>
      </c>
      <c r="E416" s="17" t="s">
        <v>87</v>
      </c>
      <c r="F416" s="17" t="s">
        <v>88</v>
      </c>
      <c r="G416" s="35">
        <v>2183</v>
      </c>
      <c r="H416" s="35">
        <v>1531</v>
      </c>
      <c r="I416" s="35">
        <v>7285</v>
      </c>
      <c r="J416" s="35">
        <v>7014</v>
      </c>
      <c r="K416" s="35">
        <v>55331</v>
      </c>
      <c r="L416" s="35">
        <v>14703</v>
      </c>
      <c r="M416" s="35">
        <v>58609</v>
      </c>
    </row>
    <row r="417" spans="1:13" s="264" customFormat="1" ht="15" customHeight="1">
      <c r="A417" s="15">
        <v>2</v>
      </c>
      <c r="B417" s="407"/>
      <c r="C417" s="16" t="s">
        <v>80</v>
      </c>
      <c r="D417" s="266"/>
      <c r="E417" s="266"/>
      <c r="F417" s="266"/>
      <c r="G417" s="268"/>
      <c r="H417" s="268"/>
      <c r="I417" s="268"/>
      <c r="J417" s="268"/>
      <c r="K417" s="268"/>
      <c r="L417" s="268"/>
      <c r="M417" s="268"/>
    </row>
    <row r="418" spans="1:13" s="264" customFormat="1" ht="15" customHeight="1">
      <c r="A418" s="15">
        <v>3</v>
      </c>
      <c r="B418" s="407"/>
      <c r="C418" s="16" t="s">
        <v>81</v>
      </c>
      <c r="D418" s="17" t="s">
        <v>83</v>
      </c>
      <c r="E418" s="17" t="s">
        <v>87</v>
      </c>
      <c r="F418" s="17" t="s">
        <v>88</v>
      </c>
      <c r="G418" s="35">
        <v>3733</v>
      </c>
      <c r="H418" s="35">
        <v>2186</v>
      </c>
      <c r="I418" s="35">
        <v>4903</v>
      </c>
      <c r="J418" s="35">
        <v>7492</v>
      </c>
      <c r="K418" s="35">
        <v>96674</v>
      </c>
      <c r="L418" s="35">
        <v>12371</v>
      </c>
      <c r="M418" s="35">
        <v>79019</v>
      </c>
    </row>
    <row r="419" spans="1:13" s="264" customFormat="1" ht="15" customHeight="1">
      <c r="A419" s="40">
        <v>4</v>
      </c>
      <c r="B419" s="408"/>
      <c r="C419" s="41" t="s">
        <v>82</v>
      </c>
      <c r="D419" s="44" t="s">
        <v>83</v>
      </c>
      <c r="E419" s="44" t="s">
        <v>87</v>
      </c>
      <c r="F419" s="44" t="s">
        <v>88</v>
      </c>
      <c r="G419" s="42">
        <v>2</v>
      </c>
      <c r="H419" s="42">
        <v>1</v>
      </c>
      <c r="I419" s="42">
        <v>1</v>
      </c>
      <c r="J419" s="42">
        <v>1</v>
      </c>
      <c r="K419" s="42">
        <v>2</v>
      </c>
      <c r="L419" s="42">
        <v>1</v>
      </c>
      <c r="M419" s="42">
        <v>1</v>
      </c>
    </row>
    <row r="420" spans="1:13" s="264" customFormat="1" ht="27" customHeight="1">
      <c r="A420" s="413" t="s">
        <v>286</v>
      </c>
      <c r="B420" s="413"/>
      <c r="C420" s="413"/>
      <c r="D420" s="413"/>
      <c r="E420" s="413"/>
      <c r="F420" s="413"/>
      <c r="G420" s="413"/>
      <c r="H420" s="413"/>
      <c r="I420" s="413"/>
      <c r="J420" s="413"/>
      <c r="K420" s="413"/>
      <c r="L420" s="413"/>
      <c r="M420" s="413"/>
    </row>
    <row r="421" spans="1:13" s="264" customFormat="1" ht="15" customHeight="1">
      <c r="A421" s="31" t="s">
        <v>75</v>
      </c>
      <c r="B421" s="31" t="s">
        <v>8</v>
      </c>
      <c r="C421" s="32" t="s">
        <v>76</v>
      </c>
      <c r="D421" s="33" t="s">
        <v>90</v>
      </c>
      <c r="E421" s="33" t="s">
        <v>91</v>
      </c>
      <c r="F421" s="34" t="s">
        <v>92</v>
      </c>
      <c r="G421" s="33" t="s">
        <v>93</v>
      </c>
      <c r="H421" s="33" t="s">
        <v>94</v>
      </c>
      <c r="I421" s="33" t="s">
        <v>95</v>
      </c>
      <c r="J421" s="34" t="s">
        <v>96</v>
      </c>
      <c r="K421" s="33" t="s">
        <v>97</v>
      </c>
      <c r="L421" s="34" t="s">
        <v>98</v>
      </c>
      <c r="M421" s="33" t="s">
        <v>99</v>
      </c>
    </row>
    <row r="422" spans="1:13" s="264" customFormat="1" ht="15" customHeight="1">
      <c r="A422" s="15">
        <v>1</v>
      </c>
      <c r="B422" s="407" t="s">
        <v>16</v>
      </c>
      <c r="C422" s="16" t="s">
        <v>79</v>
      </c>
      <c r="D422" s="25">
        <v>48977</v>
      </c>
      <c r="E422" s="25">
        <v>81885</v>
      </c>
      <c r="F422" s="25">
        <v>5204</v>
      </c>
      <c r="G422" s="25">
        <v>58820</v>
      </c>
      <c r="H422" s="25">
        <v>162500</v>
      </c>
      <c r="I422" s="25">
        <v>127410</v>
      </c>
      <c r="J422" s="25">
        <v>224436</v>
      </c>
      <c r="K422" s="25">
        <v>148198</v>
      </c>
      <c r="L422" s="25">
        <v>60025</v>
      </c>
      <c r="M422" s="25">
        <v>67059</v>
      </c>
    </row>
    <row r="423" spans="1:13" s="264" customFormat="1" ht="15" customHeight="1">
      <c r="A423" s="15">
        <v>2</v>
      </c>
      <c r="B423" s="407"/>
      <c r="C423" s="16" t="s">
        <v>80</v>
      </c>
      <c r="D423" s="266"/>
      <c r="E423" s="266"/>
      <c r="F423" s="266"/>
      <c r="G423" s="266"/>
      <c r="H423" s="266"/>
      <c r="I423" s="266"/>
      <c r="J423" s="266"/>
      <c r="K423" s="266"/>
      <c r="L423" s="266"/>
      <c r="M423" s="266"/>
    </row>
    <row r="424" spans="1:13" s="264" customFormat="1" ht="15" customHeight="1">
      <c r="A424" s="15">
        <v>3</v>
      </c>
      <c r="B424" s="407"/>
      <c r="C424" s="16" t="s">
        <v>81</v>
      </c>
      <c r="D424" s="25">
        <v>73288</v>
      </c>
      <c r="E424" s="25">
        <v>199193</v>
      </c>
      <c r="F424" s="25">
        <v>9116</v>
      </c>
      <c r="G424" s="25">
        <v>116444</v>
      </c>
      <c r="H424" s="25">
        <v>461513</v>
      </c>
      <c r="I424" s="25">
        <v>217391</v>
      </c>
      <c r="J424" s="25">
        <v>440594</v>
      </c>
      <c r="K424" s="25">
        <v>259447</v>
      </c>
      <c r="L424" s="25">
        <v>103748</v>
      </c>
      <c r="M424" s="25">
        <v>130446</v>
      </c>
    </row>
    <row r="425" spans="1:13" s="264" customFormat="1" ht="15" customHeight="1">
      <c r="A425" s="15">
        <v>4</v>
      </c>
      <c r="B425" s="407"/>
      <c r="C425" s="16" t="s">
        <v>82</v>
      </c>
      <c r="D425" s="17">
        <v>1</v>
      </c>
      <c r="E425" s="17">
        <v>2</v>
      </c>
      <c r="F425" s="17">
        <v>2</v>
      </c>
      <c r="G425" s="17">
        <v>2</v>
      </c>
      <c r="H425" s="17">
        <v>3</v>
      </c>
      <c r="I425" s="17">
        <v>2</v>
      </c>
      <c r="J425" s="17">
        <v>2</v>
      </c>
      <c r="K425" s="17">
        <v>2</v>
      </c>
      <c r="L425" s="17">
        <v>2</v>
      </c>
      <c r="M425" s="17">
        <v>2</v>
      </c>
    </row>
    <row r="426" spans="1:13" s="264" customFormat="1" ht="15" customHeight="1">
      <c r="A426" s="266"/>
      <c r="B426" s="266"/>
      <c r="C426" s="266"/>
      <c r="D426" s="266"/>
      <c r="E426" s="266"/>
      <c r="F426" s="266"/>
      <c r="G426" s="266"/>
      <c r="H426" s="266"/>
      <c r="I426" s="266"/>
      <c r="J426" s="266"/>
      <c r="K426" s="266"/>
      <c r="L426" s="266"/>
      <c r="M426" s="266"/>
    </row>
    <row r="427" spans="1:13" s="264" customFormat="1" ht="15" customHeight="1">
      <c r="A427" s="15">
        <v>1</v>
      </c>
      <c r="B427" s="407" t="s">
        <v>17</v>
      </c>
      <c r="C427" s="16" t="s">
        <v>79</v>
      </c>
      <c r="D427" s="17" t="s">
        <v>83</v>
      </c>
      <c r="E427" s="17" t="s">
        <v>87</v>
      </c>
      <c r="F427" s="17" t="s">
        <v>88</v>
      </c>
      <c r="G427" s="17" t="s">
        <v>87</v>
      </c>
      <c r="H427" s="17" t="s">
        <v>87</v>
      </c>
      <c r="I427" s="17" t="s">
        <v>87</v>
      </c>
      <c r="J427" s="17" t="s">
        <v>87</v>
      </c>
      <c r="K427" s="25">
        <v>50666</v>
      </c>
      <c r="L427" s="25">
        <v>48538</v>
      </c>
      <c r="M427" s="25">
        <v>56457</v>
      </c>
    </row>
    <row r="428" spans="1:13" s="264" customFormat="1" ht="15" customHeight="1">
      <c r="A428" s="15">
        <v>2</v>
      </c>
      <c r="B428" s="407"/>
      <c r="C428" s="16" t="s">
        <v>80</v>
      </c>
      <c r="D428" s="266"/>
      <c r="E428" s="266"/>
      <c r="F428" s="266"/>
      <c r="G428" s="266"/>
      <c r="H428" s="266"/>
      <c r="I428" s="266"/>
      <c r="J428" s="266"/>
      <c r="K428" s="266"/>
      <c r="L428" s="266"/>
      <c r="M428" s="266"/>
    </row>
    <row r="429" spans="1:13" s="264" customFormat="1" ht="15" customHeight="1">
      <c r="A429" s="15">
        <v>3</v>
      </c>
      <c r="B429" s="407"/>
      <c r="C429" s="16" t="s">
        <v>81</v>
      </c>
      <c r="D429" s="17" t="s">
        <v>83</v>
      </c>
      <c r="E429" s="17" t="s">
        <v>87</v>
      </c>
      <c r="F429" s="17" t="s">
        <v>88</v>
      </c>
      <c r="G429" s="17" t="s">
        <v>87</v>
      </c>
      <c r="H429" s="17" t="s">
        <v>87</v>
      </c>
      <c r="I429" s="17" t="s">
        <v>87</v>
      </c>
      <c r="J429" s="17" t="s">
        <v>87</v>
      </c>
      <c r="K429" s="25">
        <v>69766</v>
      </c>
      <c r="L429" s="25">
        <v>45817</v>
      </c>
      <c r="M429" s="25">
        <v>47901</v>
      </c>
    </row>
    <row r="430" spans="1:13" s="264" customFormat="1" ht="15" customHeight="1">
      <c r="A430" s="15">
        <v>4</v>
      </c>
      <c r="B430" s="407"/>
      <c r="C430" s="16" t="s">
        <v>82</v>
      </c>
      <c r="D430" s="17" t="s">
        <v>83</v>
      </c>
      <c r="E430" s="17" t="s">
        <v>87</v>
      </c>
      <c r="F430" s="17" t="s">
        <v>88</v>
      </c>
      <c r="G430" s="17" t="s">
        <v>87</v>
      </c>
      <c r="H430" s="17" t="s">
        <v>87</v>
      </c>
      <c r="I430" s="17" t="s">
        <v>87</v>
      </c>
      <c r="J430" s="17" t="s">
        <v>87</v>
      </c>
      <c r="K430" s="17">
        <v>1</v>
      </c>
      <c r="L430" s="17">
        <v>1</v>
      </c>
      <c r="M430" s="17">
        <v>1</v>
      </c>
    </row>
    <row r="431" spans="1:13" s="264" customFormat="1" ht="15" customHeight="1">
      <c r="A431" s="266"/>
      <c r="B431" s="407"/>
      <c r="C431" s="266"/>
      <c r="D431" s="266"/>
      <c r="E431" s="266"/>
      <c r="F431" s="266"/>
      <c r="G431" s="266"/>
      <c r="H431" s="266"/>
      <c r="I431" s="266"/>
      <c r="J431" s="266"/>
      <c r="K431" s="266"/>
      <c r="L431" s="266"/>
      <c r="M431" s="266"/>
    </row>
    <row r="432" spans="1:13" s="264" customFormat="1" ht="15" customHeight="1">
      <c r="A432" s="15">
        <v>1</v>
      </c>
      <c r="B432" s="407" t="s">
        <v>74</v>
      </c>
      <c r="C432" s="16" t="s">
        <v>79</v>
      </c>
      <c r="D432" s="25">
        <v>25885</v>
      </c>
      <c r="E432" s="25">
        <v>1907</v>
      </c>
      <c r="F432" s="25">
        <v>4830</v>
      </c>
      <c r="G432" s="25">
        <v>55001</v>
      </c>
      <c r="H432" s="25">
        <v>9736</v>
      </c>
      <c r="I432" s="25">
        <v>13837</v>
      </c>
      <c r="J432" s="25">
        <v>4678</v>
      </c>
      <c r="K432" s="25">
        <v>75980</v>
      </c>
      <c r="L432" s="25">
        <v>43350</v>
      </c>
      <c r="M432" s="25">
        <v>5497</v>
      </c>
    </row>
    <row r="433" spans="1:13" s="264" customFormat="1" ht="15" customHeight="1">
      <c r="A433" s="15">
        <v>2</v>
      </c>
      <c r="B433" s="407"/>
      <c r="C433" s="16" t="s">
        <v>80</v>
      </c>
      <c r="D433" s="266"/>
      <c r="E433" s="266"/>
      <c r="F433" s="266"/>
      <c r="G433" s="266"/>
      <c r="H433" s="266"/>
      <c r="I433" s="266"/>
      <c r="J433" s="266"/>
      <c r="K433" s="266"/>
      <c r="L433" s="266"/>
      <c r="M433" s="266"/>
    </row>
    <row r="434" spans="1:13" s="264" customFormat="1" ht="15" customHeight="1">
      <c r="A434" s="15">
        <v>3</v>
      </c>
      <c r="B434" s="407"/>
      <c r="C434" s="16" t="s">
        <v>81</v>
      </c>
      <c r="D434" s="25">
        <v>34797</v>
      </c>
      <c r="E434" s="25">
        <v>3287</v>
      </c>
      <c r="F434" s="25">
        <v>23800</v>
      </c>
      <c r="G434" s="25">
        <v>270676</v>
      </c>
      <c r="H434" s="25">
        <v>37966</v>
      </c>
      <c r="I434" s="25">
        <v>37755</v>
      </c>
      <c r="J434" s="25">
        <v>7774</v>
      </c>
      <c r="K434" s="25">
        <v>182352</v>
      </c>
      <c r="L434" s="25">
        <v>115037</v>
      </c>
      <c r="M434" s="25">
        <v>8636</v>
      </c>
    </row>
    <row r="435" spans="1:13" s="264" customFormat="1" ht="15" customHeight="1">
      <c r="A435" s="15">
        <v>4</v>
      </c>
      <c r="B435" s="407"/>
      <c r="C435" s="16" t="s">
        <v>82</v>
      </c>
      <c r="D435" s="17">
        <v>1</v>
      </c>
      <c r="E435" s="17">
        <v>2</v>
      </c>
      <c r="F435" s="17">
        <v>5</v>
      </c>
      <c r="G435" s="17">
        <v>5</v>
      </c>
      <c r="H435" s="17">
        <v>4</v>
      </c>
      <c r="I435" s="17">
        <v>3</v>
      </c>
      <c r="J435" s="17">
        <v>2</v>
      </c>
      <c r="K435" s="17">
        <v>2</v>
      </c>
      <c r="L435" s="17">
        <v>3</v>
      </c>
      <c r="M435" s="17">
        <v>2</v>
      </c>
    </row>
    <row r="436" spans="1:13" s="264" customFormat="1" ht="15" customHeight="1">
      <c r="A436" s="266"/>
      <c r="B436" s="407"/>
      <c r="C436" s="266"/>
      <c r="D436" s="266"/>
      <c r="E436" s="266"/>
      <c r="F436" s="266"/>
      <c r="G436" s="266"/>
      <c r="H436" s="266"/>
      <c r="I436" s="266"/>
      <c r="J436" s="266"/>
      <c r="K436" s="266"/>
      <c r="L436" s="266"/>
      <c r="M436" s="266"/>
    </row>
    <row r="437" spans="1:13" s="264" customFormat="1" ht="15" customHeight="1">
      <c r="A437" s="15">
        <v>1</v>
      </c>
      <c r="B437" s="407" t="s">
        <v>19</v>
      </c>
      <c r="C437" s="16" t="s">
        <v>79</v>
      </c>
      <c r="D437" s="17" t="s">
        <v>83</v>
      </c>
      <c r="E437" s="17" t="s">
        <v>87</v>
      </c>
      <c r="F437" s="17" t="s">
        <v>88</v>
      </c>
      <c r="G437" s="25">
        <v>4468</v>
      </c>
      <c r="H437" s="17" t="s">
        <v>87</v>
      </c>
      <c r="I437" s="17" t="s">
        <v>87</v>
      </c>
      <c r="J437" s="17">
        <v>538</v>
      </c>
      <c r="K437" s="25">
        <v>65231</v>
      </c>
      <c r="L437" s="25">
        <v>50628</v>
      </c>
      <c r="M437" s="25">
        <v>102648</v>
      </c>
    </row>
    <row r="438" spans="1:13" s="264" customFormat="1" ht="15" customHeight="1">
      <c r="A438" s="15">
        <v>2</v>
      </c>
      <c r="B438" s="407"/>
      <c r="C438" s="16" t="s">
        <v>80</v>
      </c>
      <c r="D438" s="266"/>
      <c r="E438" s="266"/>
      <c r="F438" s="266"/>
      <c r="G438" s="266"/>
      <c r="H438" s="266"/>
      <c r="I438" s="266"/>
      <c r="J438" s="266"/>
      <c r="K438" s="266"/>
      <c r="L438" s="266"/>
      <c r="M438" s="266"/>
    </row>
    <row r="439" spans="1:13" s="264" customFormat="1" ht="15" customHeight="1">
      <c r="A439" s="15">
        <v>3</v>
      </c>
      <c r="B439" s="407"/>
      <c r="C439" s="16" t="s">
        <v>81</v>
      </c>
      <c r="D439" s="17" t="s">
        <v>83</v>
      </c>
      <c r="E439" s="17" t="s">
        <v>87</v>
      </c>
      <c r="F439" s="17" t="s">
        <v>88</v>
      </c>
      <c r="G439" s="25">
        <v>6434</v>
      </c>
      <c r="H439" s="17" t="s">
        <v>87</v>
      </c>
      <c r="I439" s="17" t="s">
        <v>87</v>
      </c>
      <c r="J439" s="17">
        <v>698</v>
      </c>
      <c r="K439" s="25">
        <v>114626</v>
      </c>
      <c r="L439" s="25">
        <v>58132</v>
      </c>
      <c r="M439" s="25">
        <v>97650</v>
      </c>
    </row>
    <row r="440" spans="1:13" s="264" customFormat="1" ht="15" customHeight="1">
      <c r="A440" s="15">
        <v>4</v>
      </c>
      <c r="B440" s="407"/>
      <c r="C440" s="16" t="s">
        <v>82</v>
      </c>
      <c r="D440" s="17" t="s">
        <v>83</v>
      </c>
      <c r="E440" s="17" t="s">
        <v>87</v>
      </c>
      <c r="F440" s="17" t="s">
        <v>88</v>
      </c>
      <c r="G440" s="17">
        <v>1</v>
      </c>
      <c r="H440" s="17" t="s">
        <v>87</v>
      </c>
      <c r="I440" s="17" t="s">
        <v>87</v>
      </c>
      <c r="J440" s="17">
        <v>1</v>
      </c>
      <c r="K440" s="17">
        <v>2</v>
      </c>
      <c r="L440" s="17">
        <v>1</v>
      </c>
      <c r="M440" s="17">
        <v>1</v>
      </c>
    </row>
    <row r="441" spans="1:13" s="264" customFormat="1" ht="15" customHeight="1">
      <c r="A441" s="266"/>
      <c r="B441" s="407"/>
      <c r="C441" s="266"/>
      <c r="D441" s="266"/>
      <c r="E441" s="266"/>
      <c r="F441" s="266"/>
      <c r="G441" s="266"/>
      <c r="H441" s="266"/>
      <c r="I441" s="266"/>
      <c r="J441" s="266"/>
      <c r="K441" s="266"/>
      <c r="L441" s="266"/>
      <c r="M441" s="266"/>
    </row>
    <row r="442" spans="1:13" s="264" customFormat="1" ht="15" customHeight="1">
      <c r="A442" s="15">
        <v>1</v>
      </c>
      <c r="B442" s="407" t="s">
        <v>20</v>
      </c>
      <c r="C442" s="16" t="s">
        <v>79</v>
      </c>
      <c r="D442" s="25">
        <v>77973</v>
      </c>
      <c r="E442" s="25">
        <v>129385</v>
      </c>
      <c r="F442" s="25">
        <v>4323</v>
      </c>
      <c r="G442" s="25">
        <v>84222</v>
      </c>
      <c r="H442" s="25">
        <v>209129</v>
      </c>
      <c r="I442" s="25">
        <v>133172</v>
      </c>
      <c r="J442" s="25">
        <v>179363</v>
      </c>
      <c r="K442" s="25">
        <v>99275</v>
      </c>
      <c r="L442" s="17" t="s">
        <v>84</v>
      </c>
      <c r="M442" s="17" t="s">
        <v>84</v>
      </c>
    </row>
    <row r="443" spans="1:13" s="264" customFormat="1" ht="15" customHeight="1">
      <c r="A443" s="15">
        <v>2</v>
      </c>
      <c r="B443" s="407"/>
      <c r="C443" s="16" t="s">
        <v>80</v>
      </c>
      <c r="D443" s="266"/>
      <c r="E443" s="266"/>
      <c r="F443" s="266"/>
      <c r="G443" s="266"/>
      <c r="H443" s="266"/>
      <c r="I443" s="266"/>
      <c r="J443" s="266"/>
      <c r="K443" s="266"/>
      <c r="L443" s="266"/>
      <c r="M443" s="266"/>
    </row>
    <row r="444" spans="1:13" s="264" customFormat="1" ht="15" customHeight="1">
      <c r="A444" s="15">
        <v>3</v>
      </c>
      <c r="B444" s="407"/>
      <c r="C444" s="16" t="s">
        <v>81</v>
      </c>
      <c r="D444" s="25">
        <v>1079831</v>
      </c>
      <c r="E444" s="25">
        <v>2567627</v>
      </c>
      <c r="F444" s="25">
        <v>81388</v>
      </c>
      <c r="G444" s="25">
        <v>1789906</v>
      </c>
      <c r="H444" s="25">
        <v>5186476</v>
      </c>
      <c r="I444" s="25">
        <v>2978982</v>
      </c>
      <c r="J444" s="25">
        <v>3893958</v>
      </c>
      <c r="K444" s="25">
        <v>1430557</v>
      </c>
      <c r="L444" s="17" t="s">
        <v>84</v>
      </c>
      <c r="M444" s="17" t="s">
        <v>84</v>
      </c>
    </row>
    <row r="445" spans="1:13" s="264" customFormat="1" ht="15" customHeight="1">
      <c r="A445" s="15">
        <v>4</v>
      </c>
      <c r="B445" s="407"/>
      <c r="C445" s="16" t="s">
        <v>82</v>
      </c>
      <c r="D445" s="17">
        <v>14</v>
      </c>
      <c r="E445" s="17">
        <v>20</v>
      </c>
      <c r="F445" s="17">
        <v>19</v>
      </c>
      <c r="G445" s="17">
        <v>21</v>
      </c>
      <c r="H445" s="17">
        <v>25</v>
      </c>
      <c r="I445" s="17">
        <v>22</v>
      </c>
      <c r="J445" s="17">
        <v>22</v>
      </c>
      <c r="K445" s="17">
        <v>14</v>
      </c>
      <c r="L445" s="17" t="s">
        <v>84</v>
      </c>
      <c r="M445" s="17" t="s">
        <v>84</v>
      </c>
    </row>
    <row r="446" spans="1:13" s="264" customFormat="1" ht="15" customHeight="1">
      <c r="A446" s="266"/>
      <c r="B446" s="407"/>
      <c r="C446" s="266"/>
      <c r="D446" s="266"/>
      <c r="E446" s="266"/>
      <c r="F446" s="266"/>
      <c r="G446" s="266"/>
      <c r="H446" s="266"/>
      <c r="I446" s="266"/>
      <c r="J446" s="266"/>
      <c r="K446" s="266"/>
      <c r="L446" s="266"/>
      <c r="M446" s="266"/>
    </row>
    <row r="447" spans="1:13" s="264" customFormat="1" ht="15" customHeight="1">
      <c r="A447" s="15">
        <v>1</v>
      </c>
      <c r="B447" s="407" t="s">
        <v>21</v>
      </c>
      <c r="C447" s="16" t="s">
        <v>79</v>
      </c>
      <c r="D447" s="25">
        <v>45514</v>
      </c>
      <c r="E447" s="25">
        <v>9521</v>
      </c>
      <c r="F447" s="17" t="s">
        <v>88</v>
      </c>
      <c r="G447" s="25">
        <v>8870</v>
      </c>
      <c r="H447" s="25">
        <v>28146</v>
      </c>
      <c r="I447" s="25">
        <v>63005</v>
      </c>
      <c r="J447" s="25">
        <v>49184</v>
      </c>
      <c r="K447" s="17" t="s">
        <v>87</v>
      </c>
      <c r="L447" s="17" t="s">
        <v>84</v>
      </c>
      <c r="M447" s="17" t="s">
        <v>84</v>
      </c>
    </row>
    <row r="448" spans="1:13" s="264" customFormat="1" ht="15" customHeight="1">
      <c r="A448" s="15">
        <v>2</v>
      </c>
      <c r="B448" s="407"/>
      <c r="C448" s="16" t="s">
        <v>80</v>
      </c>
      <c r="D448" s="266"/>
      <c r="E448" s="266"/>
      <c r="F448" s="266"/>
      <c r="G448" s="266"/>
      <c r="H448" s="266"/>
      <c r="I448" s="266"/>
      <c r="J448" s="266"/>
      <c r="K448" s="266"/>
      <c r="L448" s="266"/>
      <c r="M448" s="266"/>
    </row>
    <row r="449" spans="1:13" s="264" customFormat="1" ht="15" customHeight="1">
      <c r="A449" s="15">
        <v>3</v>
      </c>
      <c r="B449" s="407"/>
      <c r="C449" s="16" t="s">
        <v>81</v>
      </c>
      <c r="D449" s="25">
        <v>319164</v>
      </c>
      <c r="E449" s="25">
        <v>44672</v>
      </c>
      <c r="F449" s="17" t="s">
        <v>88</v>
      </c>
      <c r="G449" s="25">
        <v>58657</v>
      </c>
      <c r="H449" s="25">
        <v>247700</v>
      </c>
      <c r="I449" s="25">
        <v>374405</v>
      </c>
      <c r="J449" s="25">
        <v>342692</v>
      </c>
      <c r="K449" s="17" t="s">
        <v>87</v>
      </c>
      <c r="L449" s="17" t="s">
        <v>84</v>
      </c>
      <c r="M449" s="17" t="s">
        <v>84</v>
      </c>
    </row>
    <row r="450" spans="1:13" s="264" customFormat="1" ht="15" customHeight="1">
      <c r="A450" s="15">
        <v>4</v>
      </c>
      <c r="B450" s="407"/>
      <c r="C450" s="16" t="s">
        <v>82</v>
      </c>
      <c r="D450" s="17">
        <v>7</v>
      </c>
      <c r="E450" s="17">
        <v>5</v>
      </c>
      <c r="F450" s="17" t="s">
        <v>88</v>
      </c>
      <c r="G450" s="17">
        <v>7</v>
      </c>
      <c r="H450" s="17">
        <v>9</v>
      </c>
      <c r="I450" s="17">
        <v>6</v>
      </c>
      <c r="J450" s="17">
        <v>7</v>
      </c>
      <c r="K450" s="17" t="s">
        <v>87</v>
      </c>
      <c r="L450" s="17" t="s">
        <v>84</v>
      </c>
      <c r="M450" s="17" t="s">
        <v>84</v>
      </c>
    </row>
    <row r="451" spans="1:13" s="264" customFormat="1" ht="15" customHeight="1">
      <c r="A451" s="266"/>
      <c r="B451" s="407"/>
      <c r="C451" s="266"/>
      <c r="D451" s="266"/>
      <c r="E451" s="266"/>
      <c r="F451" s="266"/>
      <c r="G451" s="266"/>
      <c r="H451" s="266"/>
      <c r="I451" s="266"/>
      <c r="J451" s="266"/>
      <c r="K451" s="266"/>
      <c r="L451" s="266"/>
      <c r="M451" s="266"/>
    </row>
    <row r="452" spans="1:13" s="264" customFormat="1" ht="15" customHeight="1">
      <c r="A452" s="15">
        <v>1</v>
      </c>
      <c r="B452" s="407" t="s">
        <v>22</v>
      </c>
      <c r="C452" s="16" t="s">
        <v>79</v>
      </c>
      <c r="D452" s="25">
        <v>69909</v>
      </c>
      <c r="E452" s="25">
        <v>22211</v>
      </c>
      <c r="F452" s="17" t="s">
        <v>88</v>
      </c>
      <c r="G452" s="25">
        <v>10518</v>
      </c>
      <c r="H452" s="25">
        <v>84590</v>
      </c>
      <c r="I452" s="25">
        <v>100640</v>
      </c>
      <c r="J452" s="25">
        <v>75527</v>
      </c>
      <c r="K452" s="17" t="s">
        <v>87</v>
      </c>
      <c r="L452" s="17" t="s">
        <v>84</v>
      </c>
      <c r="M452" s="17" t="s">
        <v>84</v>
      </c>
    </row>
    <row r="453" spans="1:13" s="264" customFormat="1" ht="15" customHeight="1">
      <c r="A453" s="15">
        <v>2</v>
      </c>
      <c r="B453" s="407"/>
      <c r="C453" s="16" t="s">
        <v>80</v>
      </c>
      <c r="D453" s="266"/>
      <c r="E453" s="266"/>
      <c r="F453" s="266"/>
      <c r="G453" s="266"/>
      <c r="H453" s="266"/>
      <c r="I453" s="266"/>
      <c r="J453" s="266"/>
      <c r="K453" s="266"/>
      <c r="L453" s="266"/>
      <c r="M453" s="266"/>
    </row>
    <row r="454" spans="1:13" s="264" customFormat="1" ht="15" customHeight="1">
      <c r="A454" s="15">
        <v>3</v>
      </c>
      <c r="B454" s="407"/>
      <c r="C454" s="16" t="s">
        <v>81</v>
      </c>
      <c r="D454" s="25">
        <v>722576</v>
      </c>
      <c r="E454" s="25">
        <v>215487</v>
      </c>
      <c r="F454" s="17" t="s">
        <v>88</v>
      </c>
      <c r="G454" s="25">
        <v>80615</v>
      </c>
      <c r="H454" s="25">
        <v>845992</v>
      </c>
      <c r="I454" s="25">
        <v>1321022</v>
      </c>
      <c r="J454" s="25">
        <v>1093141</v>
      </c>
      <c r="K454" s="17" t="s">
        <v>87</v>
      </c>
      <c r="L454" s="17" t="s">
        <v>84</v>
      </c>
      <c r="M454" s="17" t="s">
        <v>84</v>
      </c>
    </row>
    <row r="455" spans="1:13" s="264" customFormat="1" ht="15" customHeight="1">
      <c r="A455" s="15">
        <v>4</v>
      </c>
      <c r="B455" s="407"/>
      <c r="C455" s="16" t="s">
        <v>82</v>
      </c>
      <c r="D455" s="17">
        <v>10</v>
      </c>
      <c r="E455" s="17">
        <v>10</v>
      </c>
      <c r="F455" s="17" t="s">
        <v>88</v>
      </c>
      <c r="G455" s="17">
        <v>8</v>
      </c>
      <c r="H455" s="17">
        <v>10</v>
      </c>
      <c r="I455" s="17">
        <v>13</v>
      </c>
      <c r="J455" s="17">
        <v>14</v>
      </c>
      <c r="K455" s="17" t="s">
        <v>87</v>
      </c>
      <c r="L455" s="17" t="s">
        <v>84</v>
      </c>
      <c r="M455" s="17" t="s">
        <v>84</v>
      </c>
    </row>
    <row r="456" spans="1:13" s="264" customFormat="1" ht="15" customHeight="1">
      <c r="A456" s="266"/>
      <c r="B456" s="407"/>
      <c r="C456" s="266"/>
      <c r="D456" s="266"/>
      <c r="E456" s="266"/>
      <c r="F456" s="266"/>
      <c r="G456" s="266"/>
      <c r="H456" s="266"/>
      <c r="I456" s="266"/>
      <c r="J456" s="266"/>
      <c r="K456" s="266"/>
      <c r="L456" s="266"/>
      <c r="M456" s="266"/>
    </row>
    <row r="457" spans="1:13" s="264" customFormat="1" ht="15" customHeight="1">
      <c r="A457" s="15">
        <v>1</v>
      </c>
      <c r="B457" s="407" t="s">
        <v>23</v>
      </c>
      <c r="C457" s="16" t="s">
        <v>79</v>
      </c>
      <c r="D457" s="25">
        <v>12271</v>
      </c>
      <c r="E457" s="25">
        <v>2861</v>
      </c>
      <c r="F457" s="17" t="s">
        <v>88</v>
      </c>
      <c r="G457" s="25">
        <v>32150</v>
      </c>
      <c r="H457" s="25">
        <v>42367</v>
      </c>
      <c r="I457" s="25">
        <v>34260</v>
      </c>
      <c r="J457" s="25">
        <v>149450</v>
      </c>
      <c r="K457" s="25">
        <v>161947</v>
      </c>
      <c r="L457" s="17" t="s">
        <v>84</v>
      </c>
      <c r="M457" s="25">
        <v>35025</v>
      </c>
    </row>
    <row r="458" spans="1:13" s="264" customFormat="1" ht="15" customHeight="1">
      <c r="A458" s="15">
        <v>2</v>
      </c>
      <c r="B458" s="407"/>
      <c r="C458" s="16" t="s">
        <v>80</v>
      </c>
      <c r="D458" s="266"/>
      <c r="E458" s="266"/>
      <c r="F458" s="266"/>
      <c r="G458" s="266"/>
      <c r="H458" s="266"/>
      <c r="I458" s="266"/>
      <c r="J458" s="266"/>
      <c r="K458" s="266"/>
      <c r="L458" s="266"/>
      <c r="M458" s="266"/>
    </row>
    <row r="459" spans="1:13" s="264" customFormat="1" ht="15" customHeight="1">
      <c r="A459" s="15">
        <v>3</v>
      </c>
      <c r="B459" s="407"/>
      <c r="C459" s="16" t="s">
        <v>81</v>
      </c>
      <c r="D459" s="25">
        <v>115251</v>
      </c>
      <c r="E459" s="25">
        <v>19281</v>
      </c>
      <c r="F459" s="17" t="s">
        <v>88</v>
      </c>
      <c r="G459" s="25">
        <v>585907</v>
      </c>
      <c r="H459" s="25">
        <v>889716</v>
      </c>
      <c r="I459" s="25">
        <v>571485</v>
      </c>
      <c r="J459" s="25">
        <v>2698547</v>
      </c>
      <c r="K459" s="25">
        <v>2300266</v>
      </c>
      <c r="L459" s="17" t="s">
        <v>84</v>
      </c>
      <c r="M459" s="25">
        <v>676445</v>
      </c>
    </row>
    <row r="460" spans="1:13" s="264" customFormat="1" ht="15" customHeight="1">
      <c r="A460" s="15">
        <v>4</v>
      </c>
      <c r="B460" s="407"/>
      <c r="C460" s="16" t="s">
        <v>82</v>
      </c>
      <c r="D460" s="17">
        <v>9</v>
      </c>
      <c r="E460" s="17">
        <v>7</v>
      </c>
      <c r="F460" s="17" t="s">
        <v>88</v>
      </c>
      <c r="G460" s="17">
        <v>18</v>
      </c>
      <c r="H460" s="17">
        <v>21</v>
      </c>
      <c r="I460" s="17">
        <v>17</v>
      </c>
      <c r="J460" s="17">
        <v>18</v>
      </c>
      <c r="K460" s="17">
        <v>14</v>
      </c>
      <c r="L460" s="17" t="s">
        <v>84</v>
      </c>
      <c r="M460" s="17">
        <v>19</v>
      </c>
    </row>
    <row r="461" spans="1:13" s="264" customFormat="1" ht="15" customHeight="1">
      <c r="A461" s="266"/>
      <c r="B461" s="407"/>
      <c r="C461" s="266"/>
      <c r="D461" s="266"/>
      <c r="E461" s="266"/>
      <c r="F461" s="266"/>
      <c r="G461" s="266"/>
      <c r="H461" s="266"/>
      <c r="I461" s="266"/>
      <c r="J461" s="266"/>
      <c r="K461" s="266"/>
      <c r="L461" s="266"/>
      <c r="M461" s="266"/>
    </row>
    <row r="462" spans="1:13" s="264" customFormat="1" ht="15" customHeight="1">
      <c r="A462" s="15">
        <v>1</v>
      </c>
      <c r="B462" s="407" t="s">
        <v>85</v>
      </c>
      <c r="C462" s="16" t="s">
        <v>79</v>
      </c>
      <c r="D462" s="17" t="s">
        <v>83</v>
      </c>
      <c r="E462" s="17" t="s">
        <v>87</v>
      </c>
      <c r="F462" s="17" t="s">
        <v>88</v>
      </c>
      <c r="G462" s="25">
        <v>3450</v>
      </c>
      <c r="H462" s="17" t="s">
        <v>87</v>
      </c>
      <c r="I462" s="17" t="s">
        <v>87</v>
      </c>
      <c r="J462" s="17" t="s">
        <v>87</v>
      </c>
      <c r="K462" s="25">
        <v>67541</v>
      </c>
      <c r="L462" s="25">
        <v>17220</v>
      </c>
      <c r="M462" s="25">
        <v>14385</v>
      </c>
    </row>
    <row r="463" spans="1:13" s="264" customFormat="1" ht="15" customHeight="1">
      <c r="A463" s="15">
        <v>2</v>
      </c>
      <c r="B463" s="407"/>
      <c r="C463" s="16" t="s">
        <v>80</v>
      </c>
      <c r="D463" s="266"/>
      <c r="E463" s="266"/>
      <c r="F463" s="266"/>
      <c r="G463" s="266"/>
      <c r="H463" s="266"/>
      <c r="I463" s="266"/>
      <c r="J463" s="266"/>
      <c r="K463" s="266"/>
      <c r="L463" s="266"/>
      <c r="M463" s="266"/>
    </row>
    <row r="464" spans="1:13" s="264" customFormat="1" ht="15" customHeight="1">
      <c r="A464" s="15">
        <v>3</v>
      </c>
      <c r="B464" s="407"/>
      <c r="C464" s="16" t="s">
        <v>81</v>
      </c>
      <c r="D464" s="17" t="s">
        <v>83</v>
      </c>
      <c r="E464" s="17" t="s">
        <v>87</v>
      </c>
      <c r="F464" s="17" t="s">
        <v>88</v>
      </c>
      <c r="G464" s="25">
        <v>3326</v>
      </c>
      <c r="H464" s="17" t="s">
        <v>87</v>
      </c>
      <c r="I464" s="17" t="s">
        <v>87</v>
      </c>
      <c r="J464" s="17" t="s">
        <v>87</v>
      </c>
      <c r="K464" s="25">
        <v>133495</v>
      </c>
      <c r="L464" s="25">
        <v>14087</v>
      </c>
      <c r="M464" s="25">
        <v>19581</v>
      </c>
    </row>
    <row r="465" spans="1:13" s="264" customFormat="1" ht="15" customHeight="1">
      <c r="A465" s="15">
        <v>4</v>
      </c>
      <c r="B465" s="407"/>
      <c r="C465" s="16" t="s">
        <v>82</v>
      </c>
      <c r="D465" s="17" t="s">
        <v>83</v>
      </c>
      <c r="E465" s="17" t="s">
        <v>87</v>
      </c>
      <c r="F465" s="17" t="s">
        <v>88</v>
      </c>
      <c r="G465" s="17">
        <v>1</v>
      </c>
      <c r="H465" s="17" t="s">
        <v>87</v>
      </c>
      <c r="I465" s="17" t="s">
        <v>87</v>
      </c>
      <c r="J465" s="17" t="s">
        <v>87</v>
      </c>
      <c r="K465" s="17">
        <v>2</v>
      </c>
      <c r="L465" s="17">
        <v>1</v>
      </c>
      <c r="M465" s="17">
        <v>1</v>
      </c>
    </row>
    <row r="466" spans="1:13" s="264" customFormat="1" ht="15" customHeight="1">
      <c r="A466" s="266"/>
      <c r="B466" s="407"/>
      <c r="C466" s="266"/>
      <c r="D466" s="266"/>
      <c r="E466" s="266"/>
      <c r="F466" s="266"/>
      <c r="G466" s="266"/>
      <c r="H466" s="266"/>
      <c r="I466" s="266"/>
      <c r="J466" s="266"/>
      <c r="K466" s="266"/>
      <c r="L466" s="266"/>
      <c r="M466" s="266"/>
    </row>
    <row r="467" spans="1:13" s="264" customFormat="1" ht="15" customHeight="1">
      <c r="A467" s="15">
        <v>1</v>
      </c>
      <c r="B467" s="407" t="s">
        <v>24</v>
      </c>
      <c r="C467" s="16" t="s">
        <v>79</v>
      </c>
      <c r="D467" s="17" t="s">
        <v>83</v>
      </c>
      <c r="E467" s="17" t="s">
        <v>87</v>
      </c>
      <c r="F467" s="17" t="s">
        <v>88</v>
      </c>
      <c r="G467" s="17" t="s">
        <v>87</v>
      </c>
      <c r="H467" s="25">
        <v>7978</v>
      </c>
      <c r="I467" s="25">
        <v>5209</v>
      </c>
      <c r="J467" s="25">
        <v>12379</v>
      </c>
      <c r="K467" s="25">
        <v>99069</v>
      </c>
      <c r="L467" s="25">
        <v>46442</v>
      </c>
      <c r="M467" s="25">
        <v>145236</v>
      </c>
    </row>
    <row r="468" spans="1:13" s="264" customFormat="1" ht="15" customHeight="1">
      <c r="A468" s="15">
        <v>2</v>
      </c>
      <c r="B468" s="407"/>
      <c r="C468" s="16" t="s">
        <v>80</v>
      </c>
      <c r="D468" s="266"/>
      <c r="E468" s="266"/>
      <c r="F468" s="266"/>
      <c r="G468" s="266"/>
      <c r="H468" s="266"/>
      <c r="I468" s="266"/>
      <c r="J468" s="266"/>
      <c r="K468" s="266"/>
      <c r="L468" s="266"/>
      <c r="M468" s="266"/>
    </row>
    <row r="469" spans="1:13" s="264" customFormat="1" ht="15" customHeight="1">
      <c r="A469" s="15">
        <v>3</v>
      </c>
      <c r="B469" s="407"/>
      <c r="C469" s="16" t="s">
        <v>81</v>
      </c>
      <c r="D469" s="17" t="s">
        <v>83</v>
      </c>
      <c r="E469" s="17" t="s">
        <v>87</v>
      </c>
      <c r="F469" s="17" t="s">
        <v>88</v>
      </c>
      <c r="G469" s="17" t="s">
        <v>87</v>
      </c>
      <c r="H469" s="25">
        <v>13563</v>
      </c>
      <c r="I469" s="25">
        <v>8334</v>
      </c>
      <c r="J469" s="25">
        <v>14171</v>
      </c>
      <c r="K469" s="25">
        <v>165630</v>
      </c>
      <c r="L469" s="25">
        <v>49730</v>
      </c>
      <c r="M469" s="25">
        <v>182343</v>
      </c>
    </row>
    <row r="470" spans="1:13" s="264" customFormat="1" ht="15" customHeight="1">
      <c r="A470" s="15">
        <v>4</v>
      </c>
      <c r="B470" s="407"/>
      <c r="C470" s="16" t="s">
        <v>82</v>
      </c>
      <c r="D470" s="17" t="s">
        <v>83</v>
      </c>
      <c r="E470" s="17" t="s">
        <v>87</v>
      </c>
      <c r="F470" s="17" t="s">
        <v>88</v>
      </c>
      <c r="G470" s="17" t="s">
        <v>87</v>
      </c>
      <c r="H470" s="17">
        <v>2</v>
      </c>
      <c r="I470" s="17">
        <v>2</v>
      </c>
      <c r="J470" s="17">
        <v>1</v>
      </c>
      <c r="K470" s="17">
        <v>2</v>
      </c>
      <c r="L470" s="17">
        <v>1</v>
      </c>
      <c r="M470" s="17">
        <v>1</v>
      </c>
    </row>
    <row r="471" spans="1:13" s="264" customFormat="1" ht="15" customHeight="1">
      <c r="A471" s="266"/>
      <c r="B471" s="407"/>
      <c r="C471" s="266"/>
      <c r="D471" s="266"/>
      <c r="E471" s="266"/>
      <c r="F471" s="266"/>
      <c r="G471" s="266"/>
      <c r="H471" s="266"/>
      <c r="I471" s="266"/>
      <c r="J471" s="266"/>
      <c r="K471" s="266"/>
      <c r="L471" s="266"/>
      <c r="M471" s="266"/>
    </row>
    <row r="472" spans="1:13" s="264" customFormat="1" ht="15" customHeight="1">
      <c r="A472" s="15">
        <v>1</v>
      </c>
      <c r="B472" s="407" t="s">
        <v>25</v>
      </c>
      <c r="C472" s="16" t="s">
        <v>79</v>
      </c>
      <c r="D472" s="17" t="s">
        <v>83</v>
      </c>
      <c r="E472" s="17" t="s">
        <v>87</v>
      </c>
      <c r="F472" s="17" t="s">
        <v>88</v>
      </c>
      <c r="G472" s="25">
        <v>2886</v>
      </c>
      <c r="H472" s="25">
        <v>1531</v>
      </c>
      <c r="I472" s="25">
        <v>7449</v>
      </c>
      <c r="J472" s="25">
        <v>6998</v>
      </c>
      <c r="K472" s="25">
        <v>47310</v>
      </c>
      <c r="L472" s="25">
        <v>23268</v>
      </c>
      <c r="M472" s="25">
        <v>64470</v>
      </c>
    </row>
    <row r="473" spans="1:13" s="264" customFormat="1" ht="15" customHeight="1">
      <c r="A473" s="15">
        <v>2</v>
      </c>
      <c r="B473" s="407"/>
      <c r="C473" s="16" t="s">
        <v>80</v>
      </c>
      <c r="D473" s="266"/>
      <c r="E473" s="266"/>
      <c r="F473" s="266"/>
      <c r="G473" s="266"/>
      <c r="H473" s="266"/>
      <c r="I473" s="266"/>
      <c r="J473" s="266"/>
      <c r="K473" s="266"/>
      <c r="L473" s="266"/>
      <c r="M473" s="266"/>
    </row>
    <row r="474" spans="1:13" s="264" customFormat="1" ht="15" customHeight="1">
      <c r="A474" s="15">
        <v>3</v>
      </c>
      <c r="B474" s="407"/>
      <c r="C474" s="16" t="s">
        <v>81</v>
      </c>
      <c r="D474" s="17" t="s">
        <v>83</v>
      </c>
      <c r="E474" s="17" t="s">
        <v>87</v>
      </c>
      <c r="F474" s="17" t="s">
        <v>88</v>
      </c>
      <c r="G474" s="25">
        <v>5296</v>
      </c>
      <c r="H474" s="25">
        <v>2297</v>
      </c>
      <c r="I474" s="25">
        <v>5223</v>
      </c>
      <c r="J474" s="25">
        <v>7070</v>
      </c>
      <c r="K474" s="25">
        <v>76782</v>
      </c>
      <c r="L474" s="25">
        <v>24142</v>
      </c>
      <c r="M474" s="25">
        <v>90660</v>
      </c>
    </row>
    <row r="475" spans="1:13" s="264" customFormat="1" ht="15" customHeight="1">
      <c r="A475" s="15">
        <v>4</v>
      </c>
      <c r="B475" s="407"/>
      <c r="C475" s="16" t="s">
        <v>82</v>
      </c>
      <c r="D475" s="17" t="s">
        <v>83</v>
      </c>
      <c r="E475" s="17" t="s">
        <v>87</v>
      </c>
      <c r="F475" s="17" t="s">
        <v>88</v>
      </c>
      <c r="G475" s="17">
        <v>2</v>
      </c>
      <c r="H475" s="17">
        <v>2</v>
      </c>
      <c r="I475" s="17">
        <v>1</v>
      </c>
      <c r="J475" s="17">
        <v>1</v>
      </c>
      <c r="K475" s="17">
        <v>2</v>
      </c>
      <c r="L475" s="17">
        <v>1</v>
      </c>
      <c r="M475" s="17">
        <v>1</v>
      </c>
    </row>
    <row r="476" spans="1:13" s="264" customFormat="1" ht="15" customHeight="1">
      <c r="A476" s="266"/>
      <c r="B476" s="407"/>
      <c r="C476" s="266"/>
      <c r="D476" s="266"/>
      <c r="E476" s="266"/>
      <c r="F476" s="266"/>
      <c r="G476" s="266"/>
      <c r="H476" s="266"/>
      <c r="I476" s="266"/>
      <c r="J476" s="266"/>
      <c r="K476" s="266"/>
      <c r="L476" s="266"/>
      <c r="M476" s="266"/>
    </row>
    <row r="477" spans="1:13" s="264" customFormat="1" ht="29.25" customHeight="1">
      <c r="A477" s="413" t="s">
        <v>287</v>
      </c>
      <c r="B477" s="413"/>
      <c r="C477" s="413"/>
      <c r="D477" s="413"/>
      <c r="E477" s="413"/>
      <c r="F477" s="413"/>
      <c r="G477" s="413"/>
      <c r="H477" s="413"/>
      <c r="I477" s="413"/>
      <c r="J477" s="413"/>
      <c r="K477" s="413"/>
      <c r="L477" s="413"/>
      <c r="M477" s="413"/>
    </row>
    <row r="478" spans="1:13" s="264" customFormat="1">
      <c r="A478" s="31" t="s">
        <v>75</v>
      </c>
      <c r="B478" s="31" t="s">
        <v>8</v>
      </c>
      <c r="C478" s="32" t="s">
        <v>76</v>
      </c>
      <c r="D478" s="33" t="s">
        <v>90</v>
      </c>
      <c r="E478" s="33" t="s">
        <v>91</v>
      </c>
      <c r="F478" s="34" t="s">
        <v>92</v>
      </c>
      <c r="G478" s="33" t="s">
        <v>93</v>
      </c>
      <c r="H478" s="33" t="s">
        <v>94</v>
      </c>
      <c r="I478" s="33" t="s">
        <v>95</v>
      </c>
      <c r="J478" s="34" t="s">
        <v>96</v>
      </c>
      <c r="K478" s="33" t="s">
        <v>97</v>
      </c>
      <c r="L478" s="34" t="s">
        <v>98</v>
      </c>
      <c r="M478" s="33" t="s">
        <v>99</v>
      </c>
    </row>
    <row r="479" spans="1:13" s="264" customFormat="1" ht="15" customHeight="1">
      <c r="A479" s="36">
        <v>1</v>
      </c>
      <c r="B479" s="409" t="s">
        <v>16</v>
      </c>
      <c r="C479" s="37" t="s">
        <v>79</v>
      </c>
      <c r="D479" s="38">
        <v>73287</v>
      </c>
      <c r="E479" s="38">
        <v>91121</v>
      </c>
      <c r="F479" s="38">
        <v>9178</v>
      </c>
      <c r="G479" s="38">
        <v>60472</v>
      </c>
      <c r="H479" s="38">
        <v>164147</v>
      </c>
      <c r="I479" s="38">
        <v>128246</v>
      </c>
      <c r="J479" s="38">
        <v>215050</v>
      </c>
      <c r="K479" s="38">
        <v>141424</v>
      </c>
      <c r="L479" s="38">
        <v>68222</v>
      </c>
      <c r="M479" s="38">
        <v>69375</v>
      </c>
    </row>
    <row r="480" spans="1:13" s="264" customFormat="1" ht="15" customHeight="1">
      <c r="A480" s="15">
        <v>2</v>
      </c>
      <c r="B480" s="407"/>
      <c r="C480" s="16" t="s">
        <v>80</v>
      </c>
      <c r="D480" s="268"/>
      <c r="E480" s="268"/>
      <c r="F480" s="268"/>
      <c r="G480" s="268"/>
      <c r="H480" s="268"/>
      <c r="I480" s="268"/>
      <c r="J480" s="268"/>
      <c r="K480" s="268"/>
      <c r="L480" s="268"/>
      <c r="M480" s="268"/>
    </row>
    <row r="481" spans="1:13" s="264" customFormat="1" ht="15" customHeight="1">
      <c r="A481" s="15">
        <v>3</v>
      </c>
      <c r="B481" s="407"/>
      <c r="C481" s="16" t="s">
        <v>81</v>
      </c>
      <c r="D481" s="35">
        <v>103335</v>
      </c>
      <c r="E481" s="35">
        <v>244652</v>
      </c>
      <c r="F481" s="35">
        <v>17303</v>
      </c>
      <c r="G481" s="35">
        <v>135404</v>
      </c>
      <c r="H481" s="35">
        <v>475236</v>
      </c>
      <c r="I481" s="35">
        <v>351626</v>
      </c>
      <c r="J481" s="35">
        <v>441329</v>
      </c>
      <c r="K481" s="35">
        <v>234888</v>
      </c>
      <c r="L481" s="35">
        <v>132341</v>
      </c>
      <c r="M481" s="35">
        <v>170270</v>
      </c>
    </row>
    <row r="482" spans="1:13" s="264" customFormat="1" ht="15" customHeight="1">
      <c r="A482" s="40">
        <v>4</v>
      </c>
      <c r="B482" s="408"/>
      <c r="C482" s="41" t="s">
        <v>82</v>
      </c>
      <c r="D482" s="42">
        <v>1</v>
      </c>
      <c r="E482" s="42">
        <v>3</v>
      </c>
      <c r="F482" s="42">
        <v>2</v>
      </c>
      <c r="G482" s="42">
        <v>2</v>
      </c>
      <c r="H482" s="42">
        <v>3</v>
      </c>
      <c r="I482" s="42">
        <v>3</v>
      </c>
      <c r="J482" s="42">
        <v>2</v>
      </c>
      <c r="K482" s="42">
        <v>2</v>
      </c>
      <c r="L482" s="42">
        <v>2</v>
      </c>
      <c r="M482" s="42">
        <v>2</v>
      </c>
    </row>
    <row r="483" spans="1:13" s="264" customFormat="1" ht="15" customHeight="1">
      <c r="A483" s="36">
        <v>1</v>
      </c>
      <c r="B483" s="409" t="s">
        <v>17</v>
      </c>
      <c r="C483" s="37" t="s">
        <v>79</v>
      </c>
      <c r="D483" s="43" t="s">
        <v>83</v>
      </c>
      <c r="E483" s="43" t="s">
        <v>87</v>
      </c>
      <c r="F483" s="43" t="s">
        <v>88</v>
      </c>
      <c r="G483" s="43" t="s">
        <v>87</v>
      </c>
      <c r="H483" s="43" t="s">
        <v>87</v>
      </c>
      <c r="I483" s="43" t="s">
        <v>87</v>
      </c>
      <c r="J483" s="43" t="s">
        <v>87</v>
      </c>
      <c r="K483" s="38">
        <v>52018</v>
      </c>
      <c r="L483" s="38">
        <v>40556</v>
      </c>
      <c r="M483" s="38">
        <v>49071</v>
      </c>
    </row>
    <row r="484" spans="1:13" s="264" customFormat="1" ht="15" customHeight="1">
      <c r="A484" s="15">
        <v>2</v>
      </c>
      <c r="B484" s="407"/>
      <c r="C484" s="16" t="s">
        <v>80</v>
      </c>
      <c r="D484" s="266"/>
      <c r="E484" s="266"/>
      <c r="F484" s="266"/>
      <c r="G484" s="266"/>
      <c r="H484" s="266"/>
      <c r="I484" s="266"/>
      <c r="J484" s="266"/>
      <c r="K484" s="268"/>
      <c r="L484" s="268"/>
      <c r="M484" s="268"/>
    </row>
    <row r="485" spans="1:13" s="264" customFormat="1" ht="15" customHeight="1">
      <c r="A485" s="15">
        <v>3</v>
      </c>
      <c r="B485" s="407"/>
      <c r="C485" s="16" t="s">
        <v>81</v>
      </c>
      <c r="D485" s="17" t="s">
        <v>83</v>
      </c>
      <c r="E485" s="17" t="s">
        <v>87</v>
      </c>
      <c r="F485" s="17" t="s">
        <v>88</v>
      </c>
      <c r="G485" s="17" t="s">
        <v>87</v>
      </c>
      <c r="H485" s="17" t="s">
        <v>87</v>
      </c>
      <c r="I485" s="17" t="s">
        <v>87</v>
      </c>
      <c r="J485" s="17" t="s">
        <v>87</v>
      </c>
      <c r="K485" s="35">
        <v>87618</v>
      </c>
      <c r="L485" s="35">
        <v>44304</v>
      </c>
      <c r="M485" s="35">
        <v>49642</v>
      </c>
    </row>
    <row r="486" spans="1:13" s="264" customFormat="1" ht="15" customHeight="1">
      <c r="A486" s="40">
        <v>4</v>
      </c>
      <c r="B486" s="408"/>
      <c r="C486" s="41" t="s">
        <v>82</v>
      </c>
      <c r="D486" s="44" t="s">
        <v>83</v>
      </c>
      <c r="E486" s="44" t="s">
        <v>87</v>
      </c>
      <c r="F486" s="44" t="s">
        <v>88</v>
      </c>
      <c r="G486" s="44" t="s">
        <v>87</v>
      </c>
      <c r="H486" s="44" t="s">
        <v>87</v>
      </c>
      <c r="I486" s="44" t="s">
        <v>87</v>
      </c>
      <c r="J486" s="44" t="s">
        <v>87</v>
      </c>
      <c r="K486" s="42">
        <v>2</v>
      </c>
      <c r="L486" s="42">
        <v>1</v>
      </c>
      <c r="M486" s="42">
        <v>1</v>
      </c>
    </row>
    <row r="487" spans="1:13" s="264" customFormat="1" ht="15" customHeight="1">
      <c r="A487" s="36">
        <v>1</v>
      </c>
      <c r="B487" s="409" t="s">
        <v>74</v>
      </c>
      <c r="C487" s="37" t="s">
        <v>79</v>
      </c>
      <c r="D487" s="38">
        <v>34797</v>
      </c>
      <c r="E487" s="38">
        <v>2341</v>
      </c>
      <c r="F487" s="38">
        <v>4687</v>
      </c>
      <c r="G487" s="38">
        <v>58662</v>
      </c>
      <c r="H487" s="38">
        <v>9737</v>
      </c>
      <c r="I487" s="38">
        <v>14167</v>
      </c>
      <c r="J487" s="38">
        <v>10077</v>
      </c>
      <c r="K487" s="38">
        <v>81165</v>
      </c>
      <c r="L487" s="38">
        <v>37530</v>
      </c>
      <c r="M487" s="38">
        <v>6545</v>
      </c>
    </row>
    <row r="488" spans="1:13" s="264" customFormat="1" ht="15" customHeight="1">
      <c r="A488" s="15">
        <v>2</v>
      </c>
      <c r="B488" s="407"/>
      <c r="C488" s="16" t="s">
        <v>80</v>
      </c>
      <c r="D488" s="268"/>
      <c r="E488" s="268"/>
      <c r="F488" s="268"/>
      <c r="G488" s="268"/>
      <c r="H488" s="268"/>
      <c r="I488" s="268"/>
      <c r="J488" s="268"/>
      <c r="K488" s="268"/>
      <c r="L488" s="268"/>
      <c r="M488" s="268"/>
    </row>
    <row r="489" spans="1:13" s="264" customFormat="1" ht="15" customHeight="1">
      <c r="A489" s="15">
        <v>3</v>
      </c>
      <c r="B489" s="407"/>
      <c r="C489" s="16" t="s">
        <v>81</v>
      </c>
      <c r="D489" s="35">
        <v>47554</v>
      </c>
      <c r="E489" s="35">
        <v>4968</v>
      </c>
      <c r="F489" s="35">
        <v>22577</v>
      </c>
      <c r="G489" s="35">
        <v>299894</v>
      </c>
      <c r="H489" s="35">
        <v>39114</v>
      </c>
      <c r="I489" s="35">
        <v>55056</v>
      </c>
      <c r="J489" s="35">
        <v>17628</v>
      </c>
      <c r="K489" s="35">
        <v>163545</v>
      </c>
      <c r="L489" s="35">
        <v>104255</v>
      </c>
      <c r="M489" s="35">
        <v>14810</v>
      </c>
    </row>
    <row r="490" spans="1:13" s="264" customFormat="1" ht="15" customHeight="1">
      <c r="A490" s="40">
        <v>4</v>
      </c>
      <c r="B490" s="408"/>
      <c r="C490" s="41" t="s">
        <v>82</v>
      </c>
      <c r="D490" s="42">
        <v>1</v>
      </c>
      <c r="E490" s="42">
        <v>2</v>
      </c>
      <c r="F490" s="42">
        <v>5</v>
      </c>
      <c r="G490" s="42">
        <v>5</v>
      </c>
      <c r="H490" s="42">
        <v>4</v>
      </c>
      <c r="I490" s="42">
        <v>4</v>
      </c>
      <c r="J490" s="42">
        <v>2</v>
      </c>
      <c r="K490" s="42">
        <v>2</v>
      </c>
      <c r="L490" s="42">
        <v>3</v>
      </c>
      <c r="M490" s="42">
        <v>2</v>
      </c>
    </row>
    <row r="491" spans="1:13" s="264" customFormat="1" ht="15" customHeight="1">
      <c r="A491" s="36">
        <v>1</v>
      </c>
      <c r="B491" s="409" t="s">
        <v>19</v>
      </c>
      <c r="C491" s="37" t="s">
        <v>79</v>
      </c>
      <c r="D491" s="43" t="s">
        <v>83</v>
      </c>
      <c r="E491" s="43" t="s">
        <v>87</v>
      </c>
      <c r="F491" s="43" t="s">
        <v>88</v>
      </c>
      <c r="G491" s="38">
        <v>6182</v>
      </c>
      <c r="H491" s="38" t="s">
        <v>87</v>
      </c>
      <c r="I491" s="38" t="s">
        <v>87</v>
      </c>
      <c r="J491" s="38">
        <v>1102</v>
      </c>
      <c r="K491" s="38">
        <v>69313</v>
      </c>
      <c r="L491" s="38">
        <v>57324</v>
      </c>
      <c r="M491" s="38">
        <v>94220</v>
      </c>
    </row>
    <row r="492" spans="1:13" s="264" customFormat="1" ht="15" customHeight="1">
      <c r="A492" s="15">
        <v>2</v>
      </c>
      <c r="B492" s="407"/>
      <c r="C492" s="16" t="s">
        <v>80</v>
      </c>
      <c r="D492" s="266"/>
      <c r="E492" s="266"/>
      <c r="F492" s="266"/>
      <c r="G492" s="268"/>
      <c r="H492" s="268"/>
      <c r="I492" s="268"/>
      <c r="J492" s="268"/>
      <c r="K492" s="268"/>
      <c r="L492" s="268"/>
      <c r="M492" s="268"/>
    </row>
    <row r="493" spans="1:13" s="264" customFormat="1" ht="15" customHeight="1">
      <c r="A493" s="15">
        <v>3</v>
      </c>
      <c r="B493" s="407"/>
      <c r="C493" s="16" t="s">
        <v>81</v>
      </c>
      <c r="D493" s="17" t="s">
        <v>83</v>
      </c>
      <c r="E493" s="17" t="s">
        <v>87</v>
      </c>
      <c r="F493" s="17" t="s">
        <v>88</v>
      </c>
      <c r="G493" s="35">
        <v>9295</v>
      </c>
      <c r="H493" s="35" t="s">
        <v>87</v>
      </c>
      <c r="I493" s="35" t="s">
        <v>87</v>
      </c>
      <c r="J493" s="35">
        <v>1293</v>
      </c>
      <c r="K493" s="35">
        <v>123562</v>
      </c>
      <c r="L493" s="35">
        <v>75441</v>
      </c>
      <c r="M493" s="35">
        <v>106646</v>
      </c>
    </row>
    <row r="494" spans="1:13" s="264" customFormat="1" ht="15" customHeight="1">
      <c r="A494" s="40">
        <v>4</v>
      </c>
      <c r="B494" s="408"/>
      <c r="C494" s="41" t="s">
        <v>82</v>
      </c>
      <c r="D494" s="44" t="s">
        <v>83</v>
      </c>
      <c r="E494" s="44" t="s">
        <v>87</v>
      </c>
      <c r="F494" s="44" t="s">
        <v>88</v>
      </c>
      <c r="G494" s="42">
        <v>2</v>
      </c>
      <c r="H494" s="42" t="s">
        <v>87</v>
      </c>
      <c r="I494" s="42" t="s">
        <v>87</v>
      </c>
      <c r="J494" s="42">
        <v>1</v>
      </c>
      <c r="K494" s="42">
        <v>2</v>
      </c>
      <c r="L494" s="42">
        <v>1</v>
      </c>
      <c r="M494" s="42">
        <v>1</v>
      </c>
    </row>
    <row r="495" spans="1:13" s="264" customFormat="1" ht="15" customHeight="1">
      <c r="A495" s="36">
        <v>1</v>
      </c>
      <c r="B495" s="409" t="s">
        <v>20</v>
      </c>
      <c r="C495" s="37" t="s">
        <v>79</v>
      </c>
      <c r="D495" s="38">
        <v>93427</v>
      </c>
      <c r="E495" s="38">
        <v>133956</v>
      </c>
      <c r="F495" s="38">
        <v>4858</v>
      </c>
      <c r="G495" s="38">
        <v>88163</v>
      </c>
      <c r="H495" s="38">
        <v>209808</v>
      </c>
      <c r="I495" s="38">
        <v>134176</v>
      </c>
      <c r="J495" s="38">
        <v>211685</v>
      </c>
      <c r="K495" s="38">
        <v>101269</v>
      </c>
      <c r="L495" s="38" t="s">
        <v>84</v>
      </c>
      <c r="M495" s="38" t="s">
        <v>84</v>
      </c>
    </row>
    <row r="496" spans="1:13" s="264" customFormat="1" ht="15" customHeight="1">
      <c r="A496" s="15">
        <v>2</v>
      </c>
      <c r="B496" s="407"/>
      <c r="C496" s="16" t="s">
        <v>80</v>
      </c>
      <c r="D496" s="268"/>
      <c r="E496" s="268"/>
      <c r="F496" s="268"/>
      <c r="G496" s="268"/>
      <c r="H496" s="268"/>
      <c r="I496" s="268"/>
      <c r="J496" s="268"/>
      <c r="K496" s="268"/>
      <c r="L496" s="268"/>
      <c r="M496" s="268"/>
    </row>
    <row r="497" spans="1:13" s="264" customFormat="1" ht="15" customHeight="1">
      <c r="A497" s="15">
        <v>3</v>
      </c>
      <c r="B497" s="407"/>
      <c r="C497" s="16" t="s">
        <v>81</v>
      </c>
      <c r="D497" s="35">
        <v>1164551</v>
      </c>
      <c r="E497" s="35">
        <v>2715253</v>
      </c>
      <c r="F497" s="35">
        <v>95277</v>
      </c>
      <c r="G497" s="35">
        <v>1920588</v>
      </c>
      <c r="H497" s="35">
        <v>5448642</v>
      </c>
      <c r="I497" s="35">
        <v>3176440</v>
      </c>
      <c r="J497" s="35">
        <v>4950058</v>
      </c>
      <c r="K497" s="35">
        <v>1375152</v>
      </c>
      <c r="L497" s="35" t="s">
        <v>84</v>
      </c>
      <c r="M497" s="35" t="s">
        <v>84</v>
      </c>
    </row>
    <row r="498" spans="1:13" s="264" customFormat="1" ht="15" customHeight="1">
      <c r="A498" s="40">
        <v>4</v>
      </c>
      <c r="B498" s="408"/>
      <c r="C498" s="41" t="s">
        <v>82</v>
      </c>
      <c r="D498" s="42">
        <v>12</v>
      </c>
      <c r="E498" s="42">
        <v>20</v>
      </c>
      <c r="F498" s="42">
        <v>20</v>
      </c>
      <c r="G498" s="42">
        <v>22</v>
      </c>
      <c r="H498" s="42">
        <v>26</v>
      </c>
      <c r="I498" s="42">
        <v>24</v>
      </c>
      <c r="J498" s="42">
        <v>23</v>
      </c>
      <c r="K498" s="42">
        <v>14</v>
      </c>
      <c r="L498" s="42" t="s">
        <v>84</v>
      </c>
      <c r="M498" s="42" t="s">
        <v>84</v>
      </c>
    </row>
    <row r="499" spans="1:13" s="264" customFormat="1" ht="15" customHeight="1">
      <c r="A499" s="36">
        <v>1</v>
      </c>
      <c r="B499" s="409" t="s">
        <v>21</v>
      </c>
      <c r="C499" s="37" t="s">
        <v>79</v>
      </c>
      <c r="D499" s="38">
        <v>48329</v>
      </c>
      <c r="E499" s="38">
        <v>9709</v>
      </c>
      <c r="F499" s="38" t="s">
        <v>88</v>
      </c>
      <c r="G499" s="38">
        <v>9602</v>
      </c>
      <c r="H499" s="38">
        <v>28136</v>
      </c>
      <c r="I499" s="38">
        <v>63010</v>
      </c>
      <c r="J499" s="38">
        <v>44449</v>
      </c>
      <c r="K499" s="38" t="s">
        <v>87</v>
      </c>
      <c r="L499" s="38" t="s">
        <v>84</v>
      </c>
      <c r="M499" s="38" t="s">
        <v>84</v>
      </c>
    </row>
    <row r="500" spans="1:13" s="264" customFormat="1" ht="15" customHeight="1">
      <c r="A500" s="15">
        <v>2</v>
      </c>
      <c r="B500" s="407"/>
      <c r="C500" s="16" t="s">
        <v>80</v>
      </c>
      <c r="D500" s="268"/>
      <c r="E500" s="268"/>
      <c r="F500" s="268"/>
      <c r="G500" s="268"/>
      <c r="H500" s="268"/>
      <c r="I500" s="268"/>
      <c r="J500" s="268"/>
      <c r="K500" s="268"/>
      <c r="L500" s="268"/>
      <c r="M500" s="268"/>
    </row>
    <row r="501" spans="1:13" s="264" customFormat="1" ht="15" customHeight="1">
      <c r="A501" s="15">
        <v>3</v>
      </c>
      <c r="B501" s="407"/>
      <c r="C501" s="16" t="s">
        <v>81</v>
      </c>
      <c r="D501" s="35">
        <v>381120</v>
      </c>
      <c r="E501" s="35">
        <v>57734</v>
      </c>
      <c r="F501" s="35" t="s">
        <v>88</v>
      </c>
      <c r="G501" s="35">
        <v>63662</v>
      </c>
      <c r="H501" s="35">
        <v>248108</v>
      </c>
      <c r="I501" s="35">
        <v>387620</v>
      </c>
      <c r="J501" s="35">
        <v>322693</v>
      </c>
      <c r="K501" s="35" t="s">
        <v>87</v>
      </c>
      <c r="L501" s="35" t="s">
        <v>84</v>
      </c>
      <c r="M501" s="35" t="s">
        <v>84</v>
      </c>
    </row>
    <row r="502" spans="1:13" s="264" customFormat="1" ht="15" customHeight="1">
      <c r="A502" s="40">
        <v>4</v>
      </c>
      <c r="B502" s="408"/>
      <c r="C502" s="41" t="s">
        <v>82</v>
      </c>
      <c r="D502" s="42">
        <v>8</v>
      </c>
      <c r="E502" s="42">
        <v>6</v>
      </c>
      <c r="F502" s="42" t="s">
        <v>88</v>
      </c>
      <c r="G502" s="42">
        <v>7</v>
      </c>
      <c r="H502" s="42">
        <v>9</v>
      </c>
      <c r="I502" s="42">
        <v>6</v>
      </c>
      <c r="J502" s="42">
        <v>7</v>
      </c>
      <c r="K502" s="42" t="s">
        <v>87</v>
      </c>
      <c r="L502" s="42" t="s">
        <v>84</v>
      </c>
      <c r="M502" s="42" t="s">
        <v>84</v>
      </c>
    </row>
    <row r="503" spans="1:13" s="264" customFormat="1" ht="15" customHeight="1">
      <c r="A503" s="36">
        <v>1</v>
      </c>
      <c r="B503" s="409" t="s">
        <v>22</v>
      </c>
      <c r="C503" s="37" t="s">
        <v>79</v>
      </c>
      <c r="D503" s="38">
        <v>78260</v>
      </c>
      <c r="E503" s="38">
        <v>24370</v>
      </c>
      <c r="F503" s="38" t="s">
        <v>88</v>
      </c>
      <c r="G503" s="38">
        <v>11132</v>
      </c>
      <c r="H503" s="38">
        <v>85289</v>
      </c>
      <c r="I503" s="38">
        <v>106024</v>
      </c>
      <c r="J503" s="38">
        <v>82158</v>
      </c>
      <c r="K503" s="43" t="s">
        <v>87</v>
      </c>
      <c r="L503" s="43" t="s">
        <v>84</v>
      </c>
      <c r="M503" s="43" t="s">
        <v>84</v>
      </c>
    </row>
    <row r="504" spans="1:13" s="264" customFormat="1" ht="15" customHeight="1">
      <c r="A504" s="15">
        <v>2</v>
      </c>
      <c r="B504" s="407"/>
      <c r="C504" s="16" t="s">
        <v>80</v>
      </c>
      <c r="D504" s="268"/>
      <c r="E504" s="268"/>
      <c r="F504" s="268"/>
      <c r="G504" s="268"/>
      <c r="H504" s="268"/>
      <c r="I504" s="268"/>
      <c r="J504" s="268"/>
      <c r="K504" s="266"/>
      <c r="L504" s="266"/>
      <c r="M504" s="266"/>
    </row>
    <row r="505" spans="1:13" s="264" customFormat="1" ht="15" customHeight="1">
      <c r="A505" s="15">
        <v>3</v>
      </c>
      <c r="B505" s="407"/>
      <c r="C505" s="16" t="s">
        <v>81</v>
      </c>
      <c r="D505" s="35">
        <v>816024</v>
      </c>
      <c r="E505" s="35">
        <v>265579</v>
      </c>
      <c r="F505" s="35" t="s">
        <v>88</v>
      </c>
      <c r="G505" s="35">
        <v>87467</v>
      </c>
      <c r="H505" s="35">
        <v>862871</v>
      </c>
      <c r="I505" s="35">
        <v>1463290</v>
      </c>
      <c r="J505" s="35">
        <v>1193048</v>
      </c>
      <c r="K505" s="17" t="s">
        <v>87</v>
      </c>
      <c r="L505" s="17" t="s">
        <v>84</v>
      </c>
      <c r="M505" s="17" t="s">
        <v>84</v>
      </c>
    </row>
    <row r="506" spans="1:13" s="264" customFormat="1" ht="15" customHeight="1">
      <c r="A506" s="40">
        <v>4</v>
      </c>
      <c r="B506" s="408"/>
      <c r="C506" s="41" t="s">
        <v>82</v>
      </c>
      <c r="D506" s="42">
        <v>10</v>
      </c>
      <c r="E506" s="42">
        <v>11</v>
      </c>
      <c r="F506" s="42" t="s">
        <v>88</v>
      </c>
      <c r="G506" s="42">
        <v>8</v>
      </c>
      <c r="H506" s="42">
        <v>10</v>
      </c>
      <c r="I506" s="42">
        <v>14</v>
      </c>
      <c r="J506" s="42">
        <v>15</v>
      </c>
      <c r="K506" s="44" t="s">
        <v>87</v>
      </c>
      <c r="L506" s="44" t="s">
        <v>84</v>
      </c>
      <c r="M506" s="44" t="s">
        <v>84</v>
      </c>
    </row>
    <row r="507" spans="1:13" s="264" customFormat="1" ht="15" customHeight="1">
      <c r="A507" s="15">
        <v>1</v>
      </c>
      <c r="B507" s="407" t="s">
        <v>23</v>
      </c>
      <c r="C507" s="16" t="s">
        <v>79</v>
      </c>
      <c r="D507" s="35">
        <v>15367</v>
      </c>
      <c r="E507" s="35">
        <v>3216</v>
      </c>
      <c r="F507" s="35" t="s">
        <v>88</v>
      </c>
      <c r="G507" s="35">
        <v>34838</v>
      </c>
      <c r="H507" s="35">
        <v>42519</v>
      </c>
      <c r="I507" s="35">
        <v>38145</v>
      </c>
      <c r="J507" s="35">
        <v>135892</v>
      </c>
      <c r="K507" s="35">
        <v>170310</v>
      </c>
      <c r="L507" s="35" t="s">
        <v>84</v>
      </c>
      <c r="M507" s="35">
        <v>38231</v>
      </c>
    </row>
    <row r="508" spans="1:13" s="264" customFormat="1" ht="15" customHeight="1">
      <c r="A508" s="15">
        <v>2</v>
      </c>
      <c r="B508" s="407"/>
      <c r="C508" s="16" t="s">
        <v>80</v>
      </c>
      <c r="D508" s="268"/>
      <c r="E508" s="268"/>
      <c r="F508" s="268"/>
      <c r="G508" s="268"/>
      <c r="H508" s="268"/>
      <c r="I508" s="268"/>
      <c r="J508" s="268"/>
      <c r="K508" s="268"/>
      <c r="L508" s="268"/>
      <c r="M508" s="268"/>
    </row>
    <row r="509" spans="1:13" s="264" customFormat="1" ht="15" customHeight="1">
      <c r="A509" s="15">
        <v>3</v>
      </c>
      <c r="B509" s="407"/>
      <c r="C509" s="16" t="s">
        <v>81</v>
      </c>
      <c r="D509" s="35">
        <v>111397</v>
      </c>
      <c r="E509" s="35">
        <v>22421</v>
      </c>
      <c r="F509" s="35" t="s">
        <v>88</v>
      </c>
      <c r="G509" s="35">
        <v>632193</v>
      </c>
      <c r="H509" s="35">
        <v>897376</v>
      </c>
      <c r="I509" s="35">
        <v>647166</v>
      </c>
      <c r="J509" s="35">
        <v>2478177</v>
      </c>
      <c r="K509" s="35">
        <v>2334528</v>
      </c>
      <c r="L509" s="35" t="s">
        <v>84</v>
      </c>
      <c r="M509" s="268"/>
    </row>
    <row r="510" spans="1:13" s="264" customFormat="1" ht="15" customHeight="1">
      <c r="A510" s="40">
        <v>4</v>
      </c>
      <c r="B510" s="408"/>
      <c r="C510" s="41" t="s">
        <v>82</v>
      </c>
      <c r="D510" s="42">
        <v>7</v>
      </c>
      <c r="E510" s="42">
        <v>7</v>
      </c>
      <c r="F510" s="42" t="s">
        <v>88</v>
      </c>
      <c r="G510" s="42">
        <v>18</v>
      </c>
      <c r="H510" s="42">
        <v>21</v>
      </c>
      <c r="I510" s="42">
        <v>17</v>
      </c>
      <c r="J510" s="42">
        <v>18</v>
      </c>
      <c r="K510" s="42">
        <v>14</v>
      </c>
      <c r="L510" s="42" t="s">
        <v>84</v>
      </c>
      <c r="M510" s="42">
        <v>19</v>
      </c>
    </row>
    <row r="511" spans="1:13" s="264" customFormat="1" ht="15" customHeight="1">
      <c r="A511" s="36">
        <v>1</v>
      </c>
      <c r="B511" s="409" t="s">
        <v>85</v>
      </c>
      <c r="C511" s="37" t="s">
        <v>79</v>
      </c>
      <c r="D511" s="43" t="s">
        <v>83</v>
      </c>
      <c r="E511" s="43" t="s">
        <v>87</v>
      </c>
      <c r="F511" s="43" t="s">
        <v>88</v>
      </c>
      <c r="G511" s="38">
        <v>3566</v>
      </c>
      <c r="H511" s="38" t="s">
        <v>87</v>
      </c>
      <c r="I511" s="38" t="s">
        <v>87</v>
      </c>
      <c r="J511" s="38" t="s">
        <v>87</v>
      </c>
      <c r="K511" s="38">
        <v>68541</v>
      </c>
      <c r="L511" s="38">
        <v>15877</v>
      </c>
      <c r="M511" s="38">
        <v>14994</v>
      </c>
    </row>
    <row r="512" spans="1:13" s="264" customFormat="1" ht="15" customHeight="1">
      <c r="A512" s="15">
        <v>2</v>
      </c>
      <c r="B512" s="407"/>
      <c r="C512" s="16" t="s">
        <v>80</v>
      </c>
      <c r="D512" s="266"/>
      <c r="E512" s="266"/>
      <c r="F512" s="266"/>
      <c r="G512" s="268"/>
      <c r="H512" s="268"/>
      <c r="I512" s="268"/>
      <c r="J512" s="268"/>
      <c r="K512" s="268"/>
      <c r="L512" s="268"/>
      <c r="M512" s="268"/>
    </row>
    <row r="513" spans="1:19" s="264" customFormat="1" ht="15" customHeight="1">
      <c r="A513" s="15">
        <v>3</v>
      </c>
      <c r="B513" s="407"/>
      <c r="C513" s="16" t="s">
        <v>81</v>
      </c>
      <c r="D513" s="17" t="s">
        <v>83</v>
      </c>
      <c r="E513" s="17" t="s">
        <v>87</v>
      </c>
      <c r="F513" s="17" t="s">
        <v>88</v>
      </c>
      <c r="G513" s="35">
        <v>3746</v>
      </c>
      <c r="H513" s="35" t="s">
        <v>87</v>
      </c>
      <c r="I513" s="35" t="s">
        <v>87</v>
      </c>
      <c r="J513" s="35" t="s">
        <v>87</v>
      </c>
      <c r="K513" s="35">
        <v>126759</v>
      </c>
      <c r="L513" s="35">
        <v>18933</v>
      </c>
      <c r="M513" s="35">
        <v>27233</v>
      </c>
    </row>
    <row r="514" spans="1:19" s="264" customFormat="1" ht="15" customHeight="1">
      <c r="A514" s="40">
        <v>4</v>
      </c>
      <c r="B514" s="408"/>
      <c r="C514" s="41" t="s">
        <v>82</v>
      </c>
      <c r="D514" s="44" t="s">
        <v>83</v>
      </c>
      <c r="E514" s="44" t="s">
        <v>87</v>
      </c>
      <c r="F514" s="44" t="s">
        <v>88</v>
      </c>
      <c r="G514" s="42">
        <v>1</v>
      </c>
      <c r="H514" s="42" t="s">
        <v>87</v>
      </c>
      <c r="I514" s="42" t="s">
        <v>87</v>
      </c>
      <c r="J514" s="42" t="s">
        <v>87</v>
      </c>
      <c r="K514" s="42">
        <v>2</v>
      </c>
      <c r="L514" s="42">
        <v>1</v>
      </c>
      <c r="M514" s="42">
        <v>2</v>
      </c>
    </row>
    <row r="515" spans="1:19" s="264" customFormat="1" ht="15" customHeight="1">
      <c r="A515" s="15">
        <v>1</v>
      </c>
      <c r="B515" s="407" t="s">
        <v>24</v>
      </c>
      <c r="C515" s="16" t="s">
        <v>79</v>
      </c>
      <c r="D515" s="17" t="s">
        <v>83</v>
      </c>
      <c r="E515" s="17" t="s">
        <v>87</v>
      </c>
      <c r="F515" s="17" t="s">
        <v>88</v>
      </c>
      <c r="G515" s="17" t="s">
        <v>87</v>
      </c>
      <c r="H515" s="35">
        <v>8071</v>
      </c>
      <c r="I515" s="35">
        <v>5518</v>
      </c>
      <c r="J515" s="35">
        <v>17014</v>
      </c>
      <c r="K515" s="35">
        <v>97696</v>
      </c>
      <c r="L515" s="35">
        <v>37792</v>
      </c>
      <c r="M515" s="35">
        <v>153591</v>
      </c>
    </row>
    <row r="516" spans="1:19" s="264" customFormat="1" ht="15" customHeight="1">
      <c r="A516" s="15">
        <v>2</v>
      </c>
      <c r="B516" s="407"/>
      <c r="C516" s="16" t="s">
        <v>80</v>
      </c>
      <c r="D516" s="266"/>
      <c r="E516" s="266"/>
      <c r="F516" s="266"/>
      <c r="G516" s="266"/>
      <c r="H516" s="268"/>
      <c r="I516" s="268"/>
      <c r="J516" s="268"/>
      <c r="K516" s="268"/>
      <c r="L516" s="268"/>
      <c r="M516" s="268"/>
    </row>
    <row r="517" spans="1:19" s="264" customFormat="1" ht="15" customHeight="1">
      <c r="A517" s="15">
        <v>3</v>
      </c>
      <c r="B517" s="407"/>
      <c r="C517" s="16" t="s">
        <v>81</v>
      </c>
      <c r="D517" s="17" t="s">
        <v>83</v>
      </c>
      <c r="E517" s="17" t="s">
        <v>87</v>
      </c>
      <c r="F517" s="17" t="s">
        <v>88</v>
      </c>
      <c r="G517" s="17" t="s">
        <v>87</v>
      </c>
      <c r="H517" s="35">
        <v>13750</v>
      </c>
      <c r="I517" s="35">
        <v>9168</v>
      </c>
      <c r="J517" s="35">
        <v>16797</v>
      </c>
      <c r="K517" s="35">
        <v>174567</v>
      </c>
      <c r="L517" s="35">
        <v>44432</v>
      </c>
      <c r="M517" s="35">
        <v>262317</v>
      </c>
    </row>
    <row r="518" spans="1:19" s="264" customFormat="1" ht="15" customHeight="1">
      <c r="A518" s="40">
        <v>4</v>
      </c>
      <c r="B518" s="408"/>
      <c r="C518" s="41" t="s">
        <v>82</v>
      </c>
      <c r="D518" s="44" t="s">
        <v>83</v>
      </c>
      <c r="E518" s="44" t="s">
        <v>87</v>
      </c>
      <c r="F518" s="44" t="s">
        <v>88</v>
      </c>
      <c r="G518" s="44" t="s">
        <v>87</v>
      </c>
      <c r="H518" s="42">
        <v>2</v>
      </c>
      <c r="I518" s="42">
        <v>1</v>
      </c>
      <c r="J518" s="42">
        <v>2</v>
      </c>
      <c r="K518" s="42">
        <v>1</v>
      </c>
      <c r="L518" s="42">
        <v>2</v>
      </c>
      <c r="M518" s="42">
        <v>2</v>
      </c>
    </row>
    <row r="519" spans="1:19" s="264" customFormat="1" ht="15" customHeight="1">
      <c r="A519" s="15">
        <v>1</v>
      </c>
      <c r="B519" s="407" t="s">
        <v>25</v>
      </c>
      <c r="C519" s="16" t="s">
        <v>79</v>
      </c>
      <c r="D519" s="17" t="s">
        <v>83</v>
      </c>
      <c r="E519" s="17" t="s">
        <v>87</v>
      </c>
      <c r="F519" s="17" t="s">
        <v>88</v>
      </c>
      <c r="G519" s="35">
        <v>5067</v>
      </c>
      <c r="H519" s="35">
        <v>1556</v>
      </c>
      <c r="I519" s="35">
        <v>7346</v>
      </c>
      <c r="J519" s="35">
        <v>6793</v>
      </c>
      <c r="K519" s="35">
        <v>49432</v>
      </c>
      <c r="L519" s="35">
        <v>23326</v>
      </c>
      <c r="M519" s="35">
        <v>63268</v>
      </c>
    </row>
    <row r="520" spans="1:19" s="264" customFormat="1" ht="15" customHeight="1">
      <c r="A520" s="15">
        <v>2</v>
      </c>
      <c r="B520" s="407"/>
      <c r="C520" s="16" t="s">
        <v>80</v>
      </c>
      <c r="D520" s="266"/>
      <c r="E520" s="266"/>
      <c r="F520" s="266"/>
      <c r="G520" s="268"/>
      <c r="H520" s="268"/>
      <c r="I520" s="268"/>
      <c r="J520" s="268"/>
      <c r="K520" s="268"/>
      <c r="L520" s="268"/>
      <c r="M520" s="268"/>
    </row>
    <row r="521" spans="1:19" s="264" customFormat="1" ht="15" customHeight="1">
      <c r="A521" s="15">
        <v>3</v>
      </c>
      <c r="B521" s="407"/>
      <c r="C521" s="16" t="s">
        <v>81</v>
      </c>
      <c r="D521" s="17" t="s">
        <v>83</v>
      </c>
      <c r="E521" s="17" t="s">
        <v>87</v>
      </c>
      <c r="F521" s="17" t="s">
        <v>88</v>
      </c>
      <c r="G521" s="35">
        <v>10436</v>
      </c>
      <c r="H521" s="35">
        <v>2375</v>
      </c>
      <c r="I521" s="35">
        <v>5515</v>
      </c>
      <c r="J521" s="35">
        <v>6566</v>
      </c>
      <c r="K521" s="35">
        <v>90936</v>
      </c>
      <c r="L521" s="35">
        <v>27430</v>
      </c>
      <c r="M521" s="35">
        <v>93780</v>
      </c>
    </row>
    <row r="522" spans="1:19" s="264" customFormat="1" ht="15" customHeight="1" thickBot="1">
      <c r="A522" s="15">
        <v>4</v>
      </c>
      <c r="B522" s="407"/>
      <c r="C522" s="16" t="s">
        <v>82</v>
      </c>
      <c r="D522" s="17" t="s">
        <v>83</v>
      </c>
      <c r="E522" s="17" t="s">
        <v>87</v>
      </c>
      <c r="F522" s="17" t="s">
        <v>88</v>
      </c>
      <c r="G522" s="35">
        <v>2</v>
      </c>
      <c r="H522" s="35">
        <v>2</v>
      </c>
      <c r="I522" s="35">
        <v>1</v>
      </c>
      <c r="J522" s="35">
        <v>1</v>
      </c>
      <c r="K522" s="35">
        <v>2</v>
      </c>
      <c r="L522" s="35">
        <v>1</v>
      </c>
      <c r="M522" s="35">
        <v>1</v>
      </c>
    </row>
    <row r="523" spans="1:19" ht="15" customHeight="1">
      <c r="A523" s="275" t="s">
        <v>137</v>
      </c>
      <c r="B523" s="276"/>
      <c r="C523" s="276"/>
      <c r="D523" s="276"/>
      <c r="E523" s="276"/>
      <c r="F523" s="276"/>
      <c r="G523" s="276"/>
      <c r="H523" s="276"/>
      <c r="I523" s="276"/>
      <c r="J523" s="276"/>
      <c r="K523" s="276"/>
      <c r="L523" s="276"/>
      <c r="M523" s="276"/>
    </row>
    <row r="524" spans="1:19">
      <c r="A524" s="277"/>
      <c r="B524" s="277"/>
      <c r="C524" s="277"/>
      <c r="D524" s="277"/>
      <c r="E524" s="277"/>
      <c r="F524" s="277"/>
      <c r="G524" s="277"/>
      <c r="H524" s="277"/>
      <c r="I524" s="277"/>
      <c r="J524" s="277"/>
      <c r="K524" s="277"/>
      <c r="L524" s="277"/>
      <c r="M524" s="277"/>
    </row>
    <row r="526" spans="1:19">
      <c r="A526" s="413" t="s">
        <v>288</v>
      </c>
      <c r="B526" s="413"/>
      <c r="C526" s="413"/>
      <c r="D526" s="413"/>
      <c r="E526" s="413"/>
      <c r="F526" s="413"/>
      <c r="G526" s="413"/>
      <c r="H526" s="413"/>
      <c r="I526" s="413"/>
      <c r="J526" s="413"/>
      <c r="K526" s="413"/>
      <c r="L526" s="413"/>
      <c r="M526" s="413"/>
      <c r="N526" s="413"/>
      <c r="O526" s="413"/>
      <c r="P526" s="413"/>
      <c r="Q526" s="413"/>
      <c r="R526" s="413"/>
      <c r="S526" s="413"/>
    </row>
    <row r="527" spans="1:19">
      <c r="A527" s="31" t="s">
        <v>75</v>
      </c>
      <c r="B527" s="31" t="s">
        <v>8</v>
      </c>
      <c r="C527" s="32" t="s">
        <v>76</v>
      </c>
      <c r="D527" s="255" t="s">
        <v>90</v>
      </c>
      <c r="E527" s="255" t="s">
        <v>272</v>
      </c>
      <c r="F527" s="255" t="s">
        <v>91</v>
      </c>
      <c r="G527" s="262" t="s">
        <v>92</v>
      </c>
      <c r="H527" s="255" t="s">
        <v>93</v>
      </c>
      <c r="I527" s="263" t="s">
        <v>56</v>
      </c>
      <c r="J527" s="255" t="s">
        <v>94</v>
      </c>
      <c r="K527" s="255" t="s">
        <v>95</v>
      </c>
      <c r="L527" s="263" t="s">
        <v>48</v>
      </c>
      <c r="M527" s="278" t="s">
        <v>49</v>
      </c>
      <c r="N527" s="262" t="s">
        <v>273</v>
      </c>
      <c r="O527" s="255" t="s">
        <v>97</v>
      </c>
      <c r="P527" s="279" t="s">
        <v>55</v>
      </c>
      <c r="Q527" s="272" t="s">
        <v>57</v>
      </c>
      <c r="R527" s="262" t="s">
        <v>98</v>
      </c>
      <c r="S527" s="272" t="s">
        <v>59</v>
      </c>
    </row>
    <row r="528" spans="1:19">
      <c r="A528" s="36">
        <v>1</v>
      </c>
      <c r="B528" s="409" t="s">
        <v>16</v>
      </c>
      <c r="C528" s="37" t="s">
        <v>79</v>
      </c>
      <c r="D528" s="280">
        <v>56364.121217765045</v>
      </c>
      <c r="E528" s="280">
        <v>24156.547396234957</v>
      </c>
      <c r="F528" s="280">
        <v>101472.95</v>
      </c>
      <c r="G528" s="280">
        <v>8698.9699999999993</v>
      </c>
      <c r="H528" s="280">
        <v>39871.22</v>
      </c>
      <c r="I528" s="280">
        <v>22782.949999999997</v>
      </c>
      <c r="J528" s="280">
        <v>173655.31999999998</v>
      </c>
      <c r="K528" s="280">
        <v>162406.00000000003</v>
      </c>
      <c r="L528" s="280">
        <v>119398</v>
      </c>
      <c r="M528" s="280">
        <v>99012</v>
      </c>
      <c r="N528" s="280">
        <v>30983</v>
      </c>
      <c r="O528" s="280">
        <v>92991.989000000016</v>
      </c>
      <c r="P528" s="280">
        <v>24209.563999999995</v>
      </c>
      <c r="Q528" s="280">
        <v>32976.6</v>
      </c>
      <c r="R528" s="280">
        <v>74418</v>
      </c>
      <c r="S528" s="280">
        <v>86882.959999999992</v>
      </c>
    </row>
    <row r="529" spans="1:20">
      <c r="A529" s="15">
        <v>2</v>
      </c>
      <c r="B529" s="407"/>
      <c r="C529" s="16" t="s">
        <v>80</v>
      </c>
      <c r="D529" s="268"/>
      <c r="E529" s="264"/>
      <c r="F529" s="268"/>
      <c r="G529" s="268"/>
      <c r="H529" s="268"/>
      <c r="I529" s="264"/>
      <c r="J529" s="268"/>
      <c r="K529" s="268"/>
      <c r="L529" s="264"/>
      <c r="M529" s="264"/>
      <c r="N529" s="268"/>
      <c r="O529" s="268"/>
      <c r="P529" s="268"/>
      <c r="Q529" s="264"/>
      <c r="R529" s="264"/>
      <c r="S529" s="264"/>
    </row>
    <row r="530" spans="1:20">
      <c r="A530" s="15">
        <v>3</v>
      </c>
      <c r="B530" s="407"/>
      <c r="C530" s="16" t="s">
        <v>81</v>
      </c>
      <c r="D530" s="281"/>
      <c r="E530" s="281"/>
      <c r="F530" s="281"/>
      <c r="G530" s="281"/>
      <c r="H530" s="281"/>
      <c r="I530" s="281"/>
      <c r="J530" s="281"/>
      <c r="K530" s="281"/>
      <c r="L530" s="281"/>
      <c r="M530" s="281"/>
      <c r="N530" s="281"/>
      <c r="O530" s="281"/>
      <c r="P530" s="281"/>
      <c r="Q530" s="281"/>
      <c r="R530" s="281"/>
      <c r="S530" s="281"/>
    </row>
    <row r="531" spans="1:20">
      <c r="A531" s="40">
        <v>4</v>
      </c>
      <c r="B531" s="408"/>
      <c r="C531" s="41" t="s">
        <v>82</v>
      </c>
      <c r="D531" s="282">
        <v>1.5716747995592848</v>
      </c>
      <c r="E531" s="282">
        <v>1.4575963004958814</v>
      </c>
      <c r="F531" s="282">
        <v>2.8152068605475646</v>
      </c>
      <c r="G531" s="282">
        <v>2.216161568553519</v>
      </c>
      <c r="H531" s="282">
        <v>2.4406964070826023</v>
      </c>
      <c r="I531" s="282">
        <v>2.5754699018344862</v>
      </c>
      <c r="J531" s="282">
        <v>2.9874000503986871</v>
      </c>
      <c r="K531" s="282">
        <v>3.0186453702449416</v>
      </c>
      <c r="L531" s="282">
        <v>2.6793412787483875</v>
      </c>
      <c r="M531" s="282">
        <v>2.31980143820951</v>
      </c>
      <c r="N531" s="282">
        <v>2.0688206435787366</v>
      </c>
      <c r="O531" s="282">
        <v>1.6981619771569785</v>
      </c>
      <c r="P531" s="282">
        <v>1.5413428345921472</v>
      </c>
      <c r="Q531" s="282">
        <v>1.6611382616764614</v>
      </c>
      <c r="R531" s="282">
        <v>2.1651213416109005</v>
      </c>
      <c r="S531" s="282">
        <v>2.6868263362574205</v>
      </c>
      <c r="T531" s="283"/>
    </row>
    <row r="532" spans="1:20">
      <c r="A532" s="36">
        <v>1</v>
      </c>
      <c r="B532" s="409" t="s">
        <v>17</v>
      </c>
      <c r="C532" s="37" t="s">
        <v>79</v>
      </c>
      <c r="D532" s="17"/>
      <c r="F532" s="17"/>
      <c r="G532" s="17"/>
      <c r="H532" s="17"/>
      <c r="I532" s="264"/>
      <c r="J532" s="17"/>
      <c r="K532" s="17"/>
      <c r="L532" s="264"/>
      <c r="M532" s="264"/>
      <c r="N532" s="17"/>
      <c r="O532" s="281">
        <v>32985.020208499998</v>
      </c>
      <c r="P532" s="281">
        <v>15143.170279</v>
      </c>
      <c r="Q532" s="281">
        <v>8794.3873280000007</v>
      </c>
      <c r="R532" s="281">
        <v>42588</v>
      </c>
      <c r="S532" s="281">
        <v>48408.000000000007</v>
      </c>
    </row>
    <row r="533" spans="1:20">
      <c r="A533" s="15">
        <v>2</v>
      </c>
      <c r="B533" s="407"/>
      <c r="C533" s="16" t="s">
        <v>80</v>
      </c>
      <c r="D533" s="266"/>
      <c r="F533" s="266"/>
      <c r="G533" s="266"/>
      <c r="H533" s="266"/>
      <c r="J533" s="266"/>
      <c r="K533" s="266"/>
      <c r="N533" s="266"/>
      <c r="O533" s="268"/>
      <c r="P533" s="268"/>
      <c r="Q533" s="264"/>
      <c r="R533" s="264"/>
      <c r="S533" s="264"/>
    </row>
    <row r="534" spans="1:20">
      <c r="A534" s="15">
        <v>3</v>
      </c>
      <c r="B534" s="407"/>
      <c r="C534" s="16" t="s">
        <v>81</v>
      </c>
      <c r="D534" s="17"/>
      <c r="F534" s="17"/>
      <c r="G534" s="17"/>
      <c r="H534" s="17"/>
      <c r="J534" s="17"/>
      <c r="K534" s="17"/>
      <c r="N534" s="17"/>
      <c r="O534" s="281"/>
      <c r="P534" s="281"/>
      <c r="Q534" s="281"/>
      <c r="R534" s="281"/>
      <c r="S534" s="281"/>
    </row>
    <row r="535" spans="1:20">
      <c r="A535" s="40">
        <v>4</v>
      </c>
      <c r="B535" s="408"/>
      <c r="C535" s="41" t="s">
        <v>82</v>
      </c>
      <c r="D535" s="17"/>
      <c r="F535" s="17"/>
      <c r="G535" s="17"/>
      <c r="H535" s="17"/>
      <c r="J535" s="17"/>
      <c r="K535" s="17"/>
      <c r="N535" s="17"/>
      <c r="O535" s="282">
        <v>1.6180953629780157</v>
      </c>
      <c r="P535" s="282">
        <v>2.0009375679952361</v>
      </c>
      <c r="Q535" s="282">
        <v>1.3979236264086456</v>
      </c>
      <c r="R535" s="282">
        <v>1.1837616229923922</v>
      </c>
      <c r="S535" s="282">
        <v>1.7359725913072215</v>
      </c>
    </row>
    <row r="536" spans="1:20">
      <c r="A536" s="36">
        <v>1</v>
      </c>
      <c r="B536" s="409" t="s">
        <v>74</v>
      </c>
      <c r="C536" s="37" t="s">
        <v>79</v>
      </c>
      <c r="D536" s="280">
        <v>12813.244259511721</v>
      </c>
      <c r="E536" s="280">
        <v>24876.569184908309</v>
      </c>
      <c r="F536" s="280">
        <v>2662.6687267820644</v>
      </c>
      <c r="G536" s="280">
        <v>4143.192548524552</v>
      </c>
      <c r="H536" s="280">
        <v>35824.884964600715</v>
      </c>
      <c r="I536" s="280">
        <v>24677.985690408321</v>
      </c>
      <c r="J536" s="280">
        <v>9955.9816092783276</v>
      </c>
      <c r="K536" s="280">
        <v>14985.547154977452</v>
      </c>
      <c r="L536" s="280">
        <v>3896.0020752188598</v>
      </c>
      <c r="M536" s="280">
        <v>7132.4959645735462</v>
      </c>
      <c r="N536" s="280">
        <v>2585.9926438133921</v>
      </c>
      <c r="O536" s="281">
        <v>62922.894461073585</v>
      </c>
      <c r="P536" s="281">
        <v>12339.982607868533</v>
      </c>
      <c r="Q536" s="281">
        <v>12341.93010852057</v>
      </c>
      <c r="R536" s="281">
        <v>42796.977329735244</v>
      </c>
      <c r="S536" s="281">
        <v>8117.7751742048004</v>
      </c>
    </row>
    <row r="537" spans="1:20">
      <c r="A537" s="15">
        <v>2</v>
      </c>
      <c r="B537" s="407"/>
      <c r="C537" s="16" t="s">
        <v>80</v>
      </c>
      <c r="D537" s="268"/>
      <c r="E537" s="264"/>
      <c r="F537" s="268"/>
      <c r="G537" s="268"/>
      <c r="H537" s="268"/>
      <c r="I537" s="264"/>
      <c r="J537" s="268"/>
      <c r="K537" s="268"/>
      <c r="L537" s="264"/>
      <c r="M537" s="264"/>
      <c r="N537" s="268"/>
      <c r="O537" s="268"/>
      <c r="P537" s="268"/>
      <c r="Q537" s="264"/>
      <c r="R537" s="264"/>
      <c r="S537" s="264"/>
    </row>
    <row r="538" spans="1:20">
      <c r="A538" s="15">
        <v>3</v>
      </c>
      <c r="B538" s="407"/>
      <c r="C538" s="16" t="s">
        <v>81</v>
      </c>
      <c r="D538" s="281"/>
      <c r="E538" s="281"/>
      <c r="F538" s="281"/>
      <c r="G538" s="281"/>
      <c r="H538" s="281"/>
      <c r="I538" s="281"/>
      <c r="J538" s="281"/>
      <c r="K538" s="281"/>
      <c r="L538" s="281"/>
      <c r="M538" s="281"/>
      <c r="N538" s="281"/>
      <c r="O538" s="281"/>
      <c r="P538" s="281"/>
      <c r="Q538" s="281"/>
      <c r="R538" s="281"/>
      <c r="S538" s="281"/>
    </row>
    <row r="539" spans="1:20">
      <c r="A539" s="40">
        <v>4</v>
      </c>
      <c r="B539" s="408"/>
      <c r="C539" s="41" t="s">
        <v>82</v>
      </c>
      <c r="D539" s="282">
        <v>1.9783739245508984</v>
      </c>
      <c r="E539" s="282">
        <v>1.950634787472036</v>
      </c>
      <c r="F539" s="282">
        <v>3.3528602576019026</v>
      </c>
      <c r="G539" s="282">
        <v>5.2164734299516899</v>
      </c>
      <c r="H539" s="282">
        <v>5.7778474342184678</v>
      </c>
      <c r="I539" s="282">
        <v>5.633472342924299</v>
      </c>
      <c r="J539" s="282">
        <v>4.1735962439851599</v>
      </c>
      <c r="K539" s="282">
        <v>4.4814117804193927</v>
      </c>
      <c r="L539" s="282">
        <v>2.6050860518880037</v>
      </c>
      <c r="M539" s="282">
        <v>2.7890571067770451</v>
      </c>
      <c r="N539" s="282">
        <v>2.8322910216718271</v>
      </c>
      <c r="O539" s="282">
        <v>2.0174270645490862</v>
      </c>
      <c r="P539" s="282">
        <v>2.1383060213257008</v>
      </c>
      <c r="Q539" s="282">
        <v>1.986417556327144</v>
      </c>
      <c r="R539" s="282">
        <v>2.9710013095126744</v>
      </c>
      <c r="S539" s="282">
        <v>2.9351950559204685</v>
      </c>
      <c r="T539" s="283"/>
    </row>
    <row r="540" spans="1:20">
      <c r="A540" s="36">
        <v>1</v>
      </c>
      <c r="B540" s="409" t="s">
        <v>19</v>
      </c>
      <c r="C540" s="37" t="s">
        <v>79</v>
      </c>
      <c r="D540" s="17"/>
      <c r="F540" s="17"/>
      <c r="G540" s="17"/>
      <c r="H540" s="281">
        <v>617.25</v>
      </c>
      <c r="I540" s="281">
        <v>6438</v>
      </c>
      <c r="J540" s="281"/>
      <c r="K540" s="281"/>
      <c r="L540" s="281">
        <v>88</v>
      </c>
      <c r="M540" s="281">
        <v>2413</v>
      </c>
      <c r="N540" s="281">
        <v>0</v>
      </c>
      <c r="O540" s="281">
        <v>47768.865714984997</v>
      </c>
      <c r="P540" s="281">
        <v>14877.460402644998</v>
      </c>
      <c r="Q540" s="281">
        <v>12058.5</v>
      </c>
      <c r="R540" s="281">
        <v>57322</v>
      </c>
      <c r="S540" s="281">
        <v>84865</v>
      </c>
    </row>
    <row r="541" spans="1:20">
      <c r="A541" s="15">
        <v>2</v>
      </c>
      <c r="B541" s="407"/>
      <c r="C541" s="16" t="s">
        <v>80</v>
      </c>
      <c r="D541" s="266"/>
      <c r="F541" s="266"/>
      <c r="G541" s="266"/>
      <c r="H541" s="268"/>
      <c r="I541" s="264"/>
      <c r="J541" s="268"/>
      <c r="K541" s="268"/>
      <c r="L541" s="264"/>
      <c r="M541" s="264"/>
      <c r="N541" s="268"/>
      <c r="O541" s="268"/>
      <c r="P541" s="268"/>
      <c r="Q541" s="264"/>
      <c r="R541" s="264"/>
      <c r="S541" s="264"/>
    </row>
    <row r="542" spans="1:20">
      <c r="A542" s="15">
        <v>3</v>
      </c>
      <c r="B542" s="407"/>
      <c r="C542" s="16" t="s">
        <v>81</v>
      </c>
      <c r="D542" s="17"/>
      <c r="F542" s="17"/>
      <c r="G542" s="17"/>
      <c r="H542" s="281"/>
      <c r="I542" s="281"/>
      <c r="J542" s="281"/>
      <c r="K542" s="281"/>
      <c r="L542" s="281"/>
      <c r="M542" s="281"/>
      <c r="N542" s="281"/>
      <c r="O542" s="281"/>
      <c r="P542" s="281"/>
      <c r="Q542" s="281"/>
      <c r="R542" s="281"/>
      <c r="S542" s="281"/>
    </row>
    <row r="543" spans="1:20">
      <c r="A543" s="40">
        <v>4</v>
      </c>
      <c r="B543" s="408"/>
      <c r="C543" s="41" t="s">
        <v>82</v>
      </c>
      <c r="D543" s="17"/>
      <c r="E543" s="264"/>
      <c r="F543" s="17"/>
      <c r="G543" s="17"/>
      <c r="H543" s="282">
        <v>1.8058242203321182</v>
      </c>
      <c r="I543" s="282">
        <v>1.6035834109972043</v>
      </c>
      <c r="J543" s="282"/>
      <c r="K543" s="282"/>
      <c r="L543" s="282">
        <v>1.3</v>
      </c>
      <c r="M543" s="282">
        <v>1.5223041856610029</v>
      </c>
      <c r="N543" s="282"/>
      <c r="O543" s="282">
        <v>1.7723205827456314</v>
      </c>
      <c r="P543" s="282">
        <v>1.7599873811964732</v>
      </c>
      <c r="Q543" s="282">
        <v>1.7244416801426381</v>
      </c>
      <c r="R543" s="282">
        <v>1.367096751683472</v>
      </c>
      <c r="S543" s="282">
        <v>1.4375432722559358</v>
      </c>
    </row>
    <row r="544" spans="1:20">
      <c r="A544" s="36">
        <v>1</v>
      </c>
      <c r="B544" s="409" t="s">
        <v>20</v>
      </c>
      <c r="C544" s="37" t="s">
        <v>79</v>
      </c>
      <c r="D544" s="280">
        <v>54714.741254012624</v>
      </c>
      <c r="E544" s="280">
        <v>48522.093745987382</v>
      </c>
      <c r="F544" s="280">
        <v>150033.05000000002</v>
      </c>
      <c r="G544" s="280">
        <v>4760.5399999999991</v>
      </c>
      <c r="H544" s="281">
        <v>46381.08</v>
      </c>
      <c r="I544" s="281">
        <v>43734.18</v>
      </c>
      <c r="J544" s="281">
        <v>219629.37</v>
      </c>
      <c r="K544" s="281">
        <v>152927</v>
      </c>
      <c r="L544" s="281">
        <v>72065</v>
      </c>
      <c r="M544" s="281">
        <v>71312</v>
      </c>
      <c r="N544" s="281">
        <v>53909</v>
      </c>
      <c r="O544" s="281">
        <v>65928.174200000009</v>
      </c>
      <c r="P544" s="281">
        <v>3511.9314999999997</v>
      </c>
      <c r="Q544" s="281">
        <v>33823</v>
      </c>
      <c r="R544" s="264"/>
      <c r="S544" s="264"/>
    </row>
    <row r="545" spans="1:19">
      <c r="A545" s="15">
        <v>2</v>
      </c>
      <c r="B545" s="407"/>
      <c r="C545" s="16" t="s">
        <v>80</v>
      </c>
      <c r="D545" s="268"/>
      <c r="E545" s="264"/>
      <c r="F545" s="268"/>
      <c r="G545" s="268"/>
      <c r="H545" s="268"/>
      <c r="I545" s="264"/>
      <c r="J545" s="268"/>
      <c r="K545" s="268"/>
      <c r="L545" s="264"/>
      <c r="M545" s="264"/>
      <c r="N545" s="268"/>
      <c r="O545" s="268"/>
      <c r="P545" s="268"/>
      <c r="Q545" s="264"/>
      <c r="R545" s="264"/>
      <c r="S545" s="264"/>
    </row>
    <row r="546" spans="1:19">
      <c r="A546" s="15">
        <v>3</v>
      </c>
      <c r="B546" s="407"/>
      <c r="C546" s="16" t="s">
        <v>81</v>
      </c>
      <c r="D546" s="281"/>
      <c r="E546" s="281"/>
      <c r="F546" s="281"/>
      <c r="G546" s="281"/>
      <c r="H546" s="281"/>
      <c r="I546" s="281"/>
      <c r="J546" s="281"/>
      <c r="K546" s="281"/>
      <c r="L546" s="281"/>
      <c r="M546" s="281"/>
      <c r="N546" s="281"/>
      <c r="O546" s="281"/>
      <c r="P546" s="281"/>
      <c r="Q546" s="281"/>
      <c r="R546" s="264"/>
      <c r="S546" s="264"/>
    </row>
    <row r="547" spans="1:19">
      <c r="A547" s="40">
        <v>4</v>
      </c>
      <c r="B547" s="408"/>
      <c r="C547" s="41" t="s">
        <v>82</v>
      </c>
      <c r="D547" s="282">
        <v>14.955992676758809</v>
      </c>
      <c r="E547" s="282">
        <v>14.182368828503872</v>
      </c>
      <c r="F547" s="282">
        <v>20.387859508288344</v>
      </c>
      <c r="G547" s="282">
        <v>19.108538107021477</v>
      </c>
      <c r="H547" s="282">
        <v>23.185633396203794</v>
      </c>
      <c r="I547" s="282">
        <v>23.719140969374525</v>
      </c>
      <c r="J547" s="282">
        <v>26.518192769630399</v>
      </c>
      <c r="K547" s="282">
        <v>24.817795549510549</v>
      </c>
      <c r="L547" s="282">
        <v>24.782936238118367</v>
      </c>
      <c r="M547" s="282">
        <v>25.180770417321071</v>
      </c>
      <c r="N547" s="282">
        <v>25.602004674544137</v>
      </c>
      <c r="O547" s="282">
        <v>12.890720583643887</v>
      </c>
      <c r="P547" s="282">
        <v>8.3526844843072823</v>
      </c>
      <c r="Q547" s="282">
        <v>15.3992539100612</v>
      </c>
      <c r="R547" s="284"/>
      <c r="S547" s="284"/>
    </row>
    <row r="548" spans="1:19">
      <c r="A548" s="36">
        <v>1</v>
      </c>
      <c r="B548" s="409" t="s">
        <v>21</v>
      </c>
      <c r="C548" s="37" t="s">
        <v>79</v>
      </c>
      <c r="D548" s="281">
        <v>7608.1571556482713</v>
      </c>
      <c r="E548" s="281">
        <v>43108.295444351737</v>
      </c>
      <c r="F548" s="281">
        <v>9903.18</v>
      </c>
      <c r="G548" s="281"/>
      <c r="H548" s="281">
        <v>3321.76</v>
      </c>
      <c r="I548" s="281">
        <v>6658</v>
      </c>
      <c r="J548" s="281">
        <v>28122.42</v>
      </c>
      <c r="K548" s="281">
        <v>67013</v>
      </c>
      <c r="L548" s="281">
        <v>17975</v>
      </c>
      <c r="M548" s="281">
        <v>1218</v>
      </c>
      <c r="N548" s="281">
        <v>29160</v>
      </c>
      <c r="O548" s="35"/>
      <c r="P548" s="35"/>
      <c r="Q548" s="264"/>
      <c r="R548" s="264"/>
      <c r="S548" s="264"/>
    </row>
    <row r="549" spans="1:19">
      <c r="A549" s="15">
        <v>2</v>
      </c>
      <c r="B549" s="407"/>
      <c r="C549" s="16" t="s">
        <v>80</v>
      </c>
      <c r="D549" s="268"/>
      <c r="E549" s="264"/>
      <c r="F549" s="268"/>
      <c r="G549" s="268"/>
      <c r="H549" s="268"/>
      <c r="I549" s="264"/>
      <c r="J549" s="268"/>
      <c r="K549" s="268"/>
      <c r="L549" s="264"/>
      <c r="M549" s="264"/>
      <c r="N549" s="268"/>
      <c r="O549" s="268"/>
      <c r="P549" s="268"/>
      <c r="Q549" s="264"/>
      <c r="R549" s="264"/>
      <c r="S549" s="264"/>
    </row>
    <row r="550" spans="1:19">
      <c r="A550" s="15">
        <v>3</v>
      </c>
      <c r="B550" s="407"/>
      <c r="C550" s="16" t="s">
        <v>81</v>
      </c>
      <c r="D550" s="281"/>
      <c r="E550" s="281"/>
      <c r="F550" s="281"/>
      <c r="G550" s="281"/>
      <c r="H550" s="281"/>
      <c r="I550" s="281"/>
      <c r="J550" s="281"/>
      <c r="K550" s="281"/>
      <c r="L550" s="281"/>
      <c r="M550" s="281"/>
      <c r="N550" s="281"/>
      <c r="O550" s="35"/>
      <c r="P550" s="35"/>
      <c r="Q550" s="264"/>
      <c r="R550" s="264"/>
      <c r="S550" s="264"/>
    </row>
    <row r="551" spans="1:19">
      <c r="A551" s="40">
        <v>4</v>
      </c>
      <c r="B551" s="408"/>
      <c r="C551" s="41" t="s">
        <v>82</v>
      </c>
      <c r="D551" s="282">
        <v>7.5202553166144188</v>
      </c>
      <c r="E551" s="282">
        <v>6.7282982706469356</v>
      </c>
      <c r="F551" s="282">
        <v>6.0311677663134482</v>
      </c>
      <c r="G551" s="282"/>
      <c r="H551" s="282">
        <v>6.5078587254949181</v>
      </c>
      <c r="I551" s="282">
        <v>7.879613998197657</v>
      </c>
      <c r="J551" s="282">
        <v>8.8629025919533237</v>
      </c>
      <c r="K551" s="282">
        <v>6.9392107501529541</v>
      </c>
      <c r="L551" s="282">
        <v>6.8092283727399163</v>
      </c>
      <c r="M551" s="282">
        <v>5.6059195402298849</v>
      </c>
      <c r="N551" s="282">
        <v>7.7559636488340198</v>
      </c>
      <c r="O551" s="42"/>
      <c r="P551" s="42"/>
      <c r="Q551" s="284"/>
      <c r="R551" s="284"/>
      <c r="S551" s="284"/>
    </row>
    <row r="552" spans="1:19">
      <c r="A552" s="36">
        <v>1</v>
      </c>
      <c r="B552" s="409" t="s">
        <v>22</v>
      </c>
      <c r="C552" s="37" t="s">
        <v>79</v>
      </c>
      <c r="D552" s="281">
        <v>20676.716764215918</v>
      </c>
      <c r="E552" s="281">
        <v>65487.543235784084</v>
      </c>
      <c r="F552" s="281">
        <v>25465.11</v>
      </c>
      <c r="G552" s="281"/>
      <c r="H552" s="281">
        <v>3346.33</v>
      </c>
      <c r="I552" s="281">
        <v>8268</v>
      </c>
      <c r="J552" s="281">
        <v>86164.54</v>
      </c>
      <c r="K552" s="281">
        <v>112563.00000000003</v>
      </c>
      <c r="L552" s="281">
        <v>29598</v>
      </c>
      <c r="M552" s="281">
        <v>3005</v>
      </c>
      <c r="N552" s="281">
        <v>54574</v>
      </c>
      <c r="O552" s="17"/>
      <c r="P552" s="17"/>
      <c r="Q552" s="264"/>
      <c r="R552" s="264"/>
    </row>
    <row r="553" spans="1:19">
      <c r="A553" s="15">
        <v>2</v>
      </c>
      <c r="B553" s="407"/>
      <c r="C553" s="16" t="s">
        <v>80</v>
      </c>
      <c r="D553" s="268"/>
      <c r="E553" s="264"/>
      <c r="F553" s="268"/>
      <c r="G553" s="268"/>
      <c r="H553" s="268"/>
      <c r="I553" s="264"/>
      <c r="J553" s="268"/>
      <c r="K553" s="268"/>
      <c r="L553" s="264"/>
      <c r="M553" s="264"/>
      <c r="N553" s="268"/>
      <c r="O553" s="266"/>
      <c r="P553" s="266"/>
      <c r="Q553" s="264"/>
      <c r="R553" s="264"/>
    </row>
    <row r="554" spans="1:19">
      <c r="A554" s="15">
        <v>3</v>
      </c>
      <c r="B554" s="407"/>
      <c r="C554" s="16" t="s">
        <v>81</v>
      </c>
      <c r="D554" s="281"/>
      <c r="E554" s="281"/>
      <c r="F554" s="281"/>
      <c r="G554" s="281"/>
      <c r="H554" s="281"/>
      <c r="I554" s="281"/>
      <c r="J554" s="281"/>
      <c r="K554" s="281"/>
      <c r="L554" s="281"/>
      <c r="M554" s="281"/>
      <c r="N554" s="281"/>
      <c r="O554" s="17"/>
      <c r="P554" s="17"/>
      <c r="Q554" s="264"/>
      <c r="R554" s="264"/>
    </row>
    <row r="555" spans="1:19">
      <c r="A555" s="40">
        <v>4</v>
      </c>
      <c r="B555" s="408"/>
      <c r="C555" s="41" t="s">
        <v>82</v>
      </c>
      <c r="D555" s="282">
        <v>12.148629916279122</v>
      </c>
      <c r="E555" s="282">
        <v>12.358718785846644</v>
      </c>
      <c r="F555" s="282">
        <v>11.014805590865304</v>
      </c>
      <c r="G555" s="282"/>
      <c r="H555" s="282">
        <v>8.020040761072579</v>
      </c>
      <c r="I555" s="282">
        <v>8.3259917755200785</v>
      </c>
      <c r="J555" s="282">
        <v>10.240968239254807</v>
      </c>
      <c r="K555" s="282">
        <v>14.821051144692303</v>
      </c>
      <c r="L555" s="282">
        <v>15.019687141023043</v>
      </c>
      <c r="M555" s="282">
        <v>10.36853244592346</v>
      </c>
      <c r="N555" s="282">
        <v>18.610032616264153</v>
      </c>
      <c r="O555" s="44"/>
      <c r="P555" s="44"/>
      <c r="Q555" s="284"/>
      <c r="R555" s="284"/>
    </row>
    <row r="556" spans="1:19">
      <c r="A556" s="15">
        <v>1</v>
      </c>
      <c r="B556" s="407" t="s">
        <v>23</v>
      </c>
      <c r="C556" s="16" t="s">
        <v>79</v>
      </c>
      <c r="D556" s="281">
        <v>2327.2250758515956</v>
      </c>
      <c r="E556" s="281">
        <v>13192.939924148406</v>
      </c>
      <c r="F556" s="281">
        <v>3319.83</v>
      </c>
      <c r="G556" s="281"/>
      <c r="H556" s="281">
        <v>11332.34</v>
      </c>
      <c r="I556" s="281">
        <v>24301.35</v>
      </c>
      <c r="J556" s="281">
        <v>42725.52</v>
      </c>
      <c r="K556" s="281">
        <v>40657</v>
      </c>
      <c r="L556" s="281">
        <v>34997</v>
      </c>
      <c r="M556" s="281">
        <v>112416</v>
      </c>
      <c r="N556" s="281">
        <v>2230</v>
      </c>
      <c r="O556" s="281">
        <v>126763.13050000001</v>
      </c>
      <c r="P556" s="281">
        <v>6319.9409999999998</v>
      </c>
      <c r="Q556" s="281">
        <v>39496.834799999997</v>
      </c>
      <c r="R556" s="281"/>
      <c r="S556" s="280">
        <v>39540.599999999991</v>
      </c>
    </row>
    <row r="557" spans="1:19">
      <c r="A557" s="15">
        <v>2</v>
      </c>
      <c r="B557" s="407"/>
      <c r="C557" s="16" t="s">
        <v>80</v>
      </c>
      <c r="D557" s="268"/>
      <c r="E557" s="264"/>
      <c r="F557" s="268"/>
      <c r="G557" s="268"/>
      <c r="H557" s="268"/>
      <c r="I557" s="264"/>
      <c r="J557" s="268"/>
      <c r="K557" s="268"/>
      <c r="L557" s="264"/>
      <c r="M557" s="264"/>
      <c r="N557" s="268"/>
      <c r="O557" s="268"/>
      <c r="P557" s="268"/>
      <c r="Q557" s="264"/>
      <c r="R557" s="264"/>
      <c r="S557" s="264"/>
    </row>
    <row r="558" spans="1:19">
      <c r="A558" s="15">
        <v>3</v>
      </c>
      <c r="B558" s="407"/>
      <c r="C558" s="16" t="s">
        <v>81</v>
      </c>
      <c r="D558" s="281"/>
      <c r="E558" s="281"/>
      <c r="F558" s="281"/>
      <c r="G558" s="281"/>
      <c r="H558" s="281"/>
      <c r="I558" s="281"/>
      <c r="J558" s="281"/>
      <c r="K558" s="281"/>
      <c r="L558" s="281"/>
      <c r="M558" s="281"/>
      <c r="N558" s="281"/>
      <c r="O558" s="281"/>
      <c r="P558" s="281"/>
      <c r="Q558" s="281"/>
      <c r="R558" s="281"/>
      <c r="S558" s="281"/>
    </row>
    <row r="559" spans="1:19">
      <c r="A559" s="40">
        <v>4</v>
      </c>
      <c r="B559" s="408"/>
      <c r="C559" s="41" t="s">
        <v>82</v>
      </c>
      <c r="D559" s="282">
        <v>8.9251893004255329</v>
      </c>
      <c r="E559" s="282">
        <v>9.6314583992407456</v>
      </c>
      <c r="F559" s="282">
        <v>7.0086655039565287</v>
      </c>
      <c r="G559" s="282"/>
      <c r="H559" s="282">
        <v>18.018574522119881</v>
      </c>
      <c r="I559" s="282">
        <v>22.355744104751384</v>
      </c>
      <c r="J559" s="282">
        <v>21.15231499698541</v>
      </c>
      <c r="K559" s="282">
        <v>17.309196940256285</v>
      </c>
      <c r="L559" s="282">
        <v>16.687183472869101</v>
      </c>
      <c r="M559" s="282">
        <v>21.701346783376032</v>
      </c>
      <c r="N559" s="282">
        <v>16.306538116591931</v>
      </c>
      <c r="O559" s="282">
        <v>14.121481450791402</v>
      </c>
      <c r="P559" s="282">
        <v>6.2890468629374858</v>
      </c>
      <c r="Q559" s="282">
        <v>14.047366657340351</v>
      </c>
      <c r="R559" s="282"/>
      <c r="S559" s="282">
        <v>19.820079692771483</v>
      </c>
    </row>
    <row r="560" spans="1:19">
      <c r="A560" s="36">
        <v>1</v>
      </c>
      <c r="B560" s="409" t="s">
        <v>85</v>
      </c>
      <c r="C560" s="37" t="s">
        <v>79</v>
      </c>
      <c r="D560" s="17"/>
      <c r="F560" s="17"/>
      <c r="G560" s="17"/>
      <c r="H560" s="35"/>
      <c r="I560" s="264"/>
      <c r="J560" s="35"/>
      <c r="K560" s="35"/>
      <c r="L560" s="264"/>
      <c r="M560" s="264"/>
      <c r="N560" s="35"/>
      <c r="O560" s="35"/>
      <c r="P560" s="35"/>
      <c r="Q560" s="264"/>
      <c r="R560" s="264"/>
      <c r="S560" s="264"/>
    </row>
    <row r="561" spans="1:19">
      <c r="A561" s="15">
        <v>2</v>
      </c>
      <c r="B561" s="407"/>
      <c r="C561" s="16" t="s">
        <v>80</v>
      </c>
      <c r="D561" s="266"/>
      <c r="F561" s="266"/>
      <c r="G561" s="266"/>
      <c r="H561" s="268"/>
      <c r="I561" s="264"/>
      <c r="J561" s="268"/>
      <c r="K561" s="268"/>
      <c r="L561" s="264"/>
      <c r="M561" s="264"/>
      <c r="N561" s="268"/>
      <c r="O561" s="268"/>
      <c r="P561" s="268"/>
      <c r="Q561" s="264"/>
      <c r="R561" s="264"/>
      <c r="S561" s="264"/>
    </row>
    <row r="562" spans="1:19">
      <c r="A562" s="15">
        <v>3</v>
      </c>
      <c r="B562" s="407"/>
      <c r="C562" s="16" t="s">
        <v>81</v>
      </c>
      <c r="D562" s="17"/>
      <c r="F562" s="17"/>
      <c r="G562" s="17"/>
      <c r="H562" s="35"/>
      <c r="I562" s="281"/>
      <c r="J562" s="281"/>
      <c r="K562" s="281"/>
      <c r="L562" s="281"/>
      <c r="M562" s="281"/>
      <c r="N562" s="281"/>
      <c r="O562" s="281"/>
      <c r="P562" s="281"/>
      <c r="Q562" s="281"/>
      <c r="R562" s="281"/>
      <c r="S562" s="281"/>
    </row>
    <row r="563" spans="1:19">
      <c r="A563" s="40">
        <v>4</v>
      </c>
      <c r="B563" s="408"/>
      <c r="C563" s="41" t="s">
        <v>82</v>
      </c>
      <c r="D563" s="44"/>
      <c r="E563" s="284"/>
      <c r="F563" s="44"/>
      <c r="G563" s="44"/>
      <c r="H563" s="35"/>
      <c r="I563" s="282">
        <v>1.358459974242527</v>
      </c>
      <c r="J563" s="282"/>
      <c r="K563" s="282"/>
      <c r="L563" s="282"/>
      <c r="M563" s="282"/>
      <c r="N563" s="282"/>
      <c r="O563" s="282">
        <v>1.9325222905939972</v>
      </c>
      <c r="P563" s="282">
        <v>1.6579902635199493</v>
      </c>
      <c r="Q563" s="282">
        <v>1.9403532010725759</v>
      </c>
      <c r="R563" s="282">
        <v>1.2949866424145966</v>
      </c>
      <c r="S563" s="282">
        <v>1.5610988443411453</v>
      </c>
    </row>
    <row r="564" spans="1:19">
      <c r="A564" s="15">
        <v>1</v>
      </c>
      <c r="B564" s="407" t="s">
        <v>24</v>
      </c>
      <c r="C564" s="16" t="s">
        <v>79</v>
      </c>
      <c r="D564" s="17"/>
      <c r="F564" s="17"/>
      <c r="G564" s="17"/>
      <c r="H564" s="280">
        <v>180</v>
      </c>
      <c r="I564" s="281">
        <v>3352</v>
      </c>
      <c r="J564" s="281">
        <v>8208.630000000001</v>
      </c>
      <c r="K564" s="281">
        <v>6101</v>
      </c>
      <c r="L564" s="281">
        <v>2663</v>
      </c>
      <c r="M564" s="281">
        <v>15287</v>
      </c>
      <c r="N564" s="281"/>
      <c r="O564" s="281">
        <v>56329.881600000001</v>
      </c>
      <c r="P564" s="281">
        <v>25746.103920000001</v>
      </c>
      <c r="Q564" s="281">
        <v>22365.682399999998</v>
      </c>
      <c r="R564" s="281">
        <v>39192</v>
      </c>
      <c r="S564" s="281">
        <v>157425.96999999997</v>
      </c>
    </row>
    <row r="565" spans="1:19">
      <c r="A565" s="15">
        <v>2</v>
      </c>
      <c r="B565" s="407"/>
      <c r="C565" s="16" t="s">
        <v>80</v>
      </c>
      <c r="D565" s="266"/>
      <c r="F565" s="266"/>
      <c r="G565" s="266"/>
      <c r="H565" s="266"/>
      <c r="I565" s="264"/>
      <c r="J565" s="268"/>
      <c r="K565" s="268"/>
      <c r="L565" s="264"/>
      <c r="M565" s="264"/>
      <c r="N565" s="268"/>
      <c r="O565" s="268"/>
      <c r="P565" s="268"/>
      <c r="Q565" s="264"/>
      <c r="R565" s="264"/>
      <c r="S565" s="264"/>
    </row>
    <row r="566" spans="1:19">
      <c r="A566" s="15">
        <v>3</v>
      </c>
      <c r="B566" s="407"/>
      <c r="C566" s="16" t="s">
        <v>81</v>
      </c>
      <c r="D566" s="17"/>
      <c r="F566" s="17"/>
      <c r="G566" s="17"/>
      <c r="H566" s="281">
        <v>147.6</v>
      </c>
      <c r="I566" s="281">
        <v>5465.6500000000005</v>
      </c>
      <c r="J566" s="281">
        <v>14016.918300000001</v>
      </c>
      <c r="K566" s="281">
        <v>11342</v>
      </c>
      <c r="L566" s="281">
        <v>3027.3</v>
      </c>
      <c r="M566" s="281">
        <v>16413.11</v>
      </c>
      <c r="N566" s="281"/>
      <c r="O566" s="281">
        <v>110622.27565599998</v>
      </c>
      <c r="P566" s="281">
        <v>38854.233784000004</v>
      </c>
      <c r="Q566" s="281">
        <v>38317.205472000001</v>
      </c>
      <c r="R566" s="281">
        <v>48688.95</v>
      </c>
      <c r="S566" s="281">
        <v>276395.66029999993</v>
      </c>
    </row>
    <row r="567" spans="1:19">
      <c r="A567" s="40">
        <v>4</v>
      </c>
      <c r="B567" s="408"/>
      <c r="C567" s="41" t="s">
        <v>82</v>
      </c>
      <c r="D567" s="44"/>
      <c r="E567" s="284"/>
      <c r="F567" s="44"/>
      <c r="G567" s="44"/>
      <c r="H567" s="282">
        <v>0.82</v>
      </c>
      <c r="I567" s="282">
        <v>1.6305638424821005</v>
      </c>
      <c r="J567" s="282">
        <v>1.7075831533398387</v>
      </c>
      <c r="K567" s="282">
        <v>1.8590395017210293</v>
      </c>
      <c r="L567" s="282">
        <v>1.136800600826136</v>
      </c>
      <c r="M567" s="282">
        <v>1.0736645515797738</v>
      </c>
      <c r="N567" s="282"/>
      <c r="O567" s="282">
        <v>1.963829365762416</v>
      </c>
      <c r="P567" s="282">
        <v>1.5091306204904031</v>
      </c>
      <c r="Q567" s="282">
        <v>1.7132142353948479</v>
      </c>
      <c r="R567" s="282">
        <v>1.2423185854255969</v>
      </c>
      <c r="S567" s="282">
        <v>1.7557183246195021</v>
      </c>
    </row>
    <row r="568" spans="1:19">
      <c r="A568" s="15">
        <v>1</v>
      </c>
      <c r="B568" s="407" t="s">
        <v>25</v>
      </c>
      <c r="C568" s="16" t="s">
        <v>79</v>
      </c>
      <c r="D568" s="17"/>
      <c r="F568" s="17"/>
      <c r="G568" s="17"/>
      <c r="H568" s="281">
        <v>3337.2</v>
      </c>
      <c r="I568" s="281">
        <v>1852</v>
      </c>
      <c r="J568" s="281">
        <v>1721.0899999999997</v>
      </c>
      <c r="K568" s="281">
        <v>8101</v>
      </c>
      <c r="L568" s="281">
        <v>1593</v>
      </c>
      <c r="M568" s="281">
        <v>7356.8</v>
      </c>
      <c r="N568" s="281"/>
      <c r="O568" s="281">
        <v>31178.699999999997</v>
      </c>
      <c r="P568" s="281">
        <v>16167.070000000002</v>
      </c>
      <c r="Q568" s="281">
        <v>8633.223750000001</v>
      </c>
      <c r="R568" s="281">
        <v>24436</v>
      </c>
      <c r="S568" s="281">
        <v>65103.900000000009</v>
      </c>
    </row>
    <row r="569" spans="1:19">
      <c r="A569" s="15">
        <v>2</v>
      </c>
      <c r="B569" s="407"/>
      <c r="C569" s="16" t="s">
        <v>80</v>
      </c>
      <c r="D569" s="266"/>
      <c r="F569" s="266"/>
      <c r="G569" s="266"/>
      <c r="H569" s="268"/>
      <c r="I569" s="264"/>
      <c r="J569" s="268"/>
      <c r="K569" s="268"/>
      <c r="L569" s="264"/>
      <c r="M569" s="264"/>
      <c r="N569" s="268"/>
      <c r="O569" s="268"/>
      <c r="P569" s="268"/>
      <c r="Q569" s="264"/>
      <c r="R569" s="264"/>
      <c r="S569" s="264"/>
    </row>
    <row r="570" spans="1:19">
      <c r="A570" s="15">
        <v>3</v>
      </c>
      <c r="B570" s="407"/>
      <c r="C570" s="16" t="s">
        <v>81</v>
      </c>
      <c r="D570" s="17"/>
      <c r="F570" s="17"/>
      <c r="G570" s="17"/>
      <c r="H570" s="281"/>
      <c r="I570" s="281"/>
      <c r="J570" s="281"/>
      <c r="K570" s="281"/>
      <c r="L570" s="281"/>
      <c r="M570" s="281"/>
      <c r="N570" s="281"/>
      <c r="O570" s="281"/>
      <c r="P570" s="281"/>
      <c r="Q570" s="281"/>
      <c r="R570" s="281"/>
      <c r="S570" s="281"/>
    </row>
    <row r="571" spans="1:19" ht="10.8" thickBot="1">
      <c r="A571" s="15">
        <v>4</v>
      </c>
      <c r="B571" s="407"/>
      <c r="C571" s="16" t="s">
        <v>82</v>
      </c>
      <c r="D571" s="17"/>
      <c r="F571" s="17"/>
      <c r="G571" s="17"/>
      <c r="H571" s="282">
        <v>3.3278508929641624</v>
      </c>
      <c r="I571" s="282">
        <v>2.1115172786177103</v>
      </c>
      <c r="J571" s="282">
        <v>1.5321415917208643</v>
      </c>
      <c r="K571" s="282">
        <v>0.99689421059128469</v>
      </c>
      <c r="L571" s="282">
        <v>0.90570621468926549</v>
      </c>
      <c r="M571" s="282">
        <v>1.1413546650717703</v>
      </c>
      <c r="N571" s="282"/>
      <c r="O571" s="282">
        <v>1.828854551344347</v>
      </c>
      <c r="P571" s="282">
        <v>1.8575560692197164</v>
      </c>
      <c r="Q571" s="282">
        <v>1.9010311342272346</v>
      </c>
      <c r="R571" s="282">
        <v>1.2750867572434115</v>
      </c>
      <c r="S571" s="282">
        <v>1.2826409016971332</v>
      </c>
    </row>
    <row r="572" spans="1:19">
      <c r="A572" s="275" t="s">
        <v>137</v>
      </c>
      <c r="B572" s="276"/>
      <c r="C572" s="276"/>
      <c r="D572" s="276"/>
      <c r="E572" s="276"/>
      <c r="F572" s="276"/>
      <c r="G572" s="276"/>
      <c r="H572" s="277"/>
      <c r="I572" s="277"/>
      <c r="J572" s="277"/>
      <c r="K572" s="277"/>
      <c r="L572" s="277"/>
      <c r="M572" s="277"/>
    </row>
    <row r="575" spans="1:19">
      <c r="A575" s="413" t="s">
        <v>289</v>
      </c>
      <c r="B575" s="413"/>
      <c r="C575" s="413"/>
      <c r="D575" s="413"/>
      <c r="E575" s="413"/>
      <c r="F575" s="413"/>
      <c r="G575" s="413"/>
      <c r="H575" s="413"/>
      <c r="I575" s="413"/>
      <c r="J575" s="413"/>
      <c r="K575" s="413"/>
      <c r="L575" s="413"/>
      <c r="M575" s="413"/>
      <c r="N575" s="413"/>
      <c r="O575" s="413"/>
      <c r="P575" s="413"/>
      <c r="Q575" s="413"/>
      <c r="R575" s="413"/>
      <c r="S575" s="413"/>
    </row>
    <row r="576" spans="1:19">
      <c r="A576" s="31" t="s">
        <v>75</v>
      </c>
      <c r="B576" s="31" t="s">
        <v>8</v>
      </c>
      <c r="C576" s="32" t="s">
        <v>76</v>
      </c>
      <c r="D576" s="255" t="s">
        <v>90</v>
      </c>
      <c r="E576" s="255" t="s">
        <v>272</v>
      </c>
      <c r="F576" s="255" t="s">
        <v>91</v>
      </c>
      <c r="G576" s="262" t="s">
        <v>92</v>
      </c>
      <c r="H576" s="255" t="s">
        <v>93</v>
      </c>
      <c r="I576" s="263" t="s">
        <v>56</v>
      </c>
      <c r="J576" s="255" t="s">
        <v>94</v>
      </c>
      <c r="K576" s="255" t="s">
        <v>95</v>
      </c>
      <c r="L576" s="263" t="s">
        <v>48</v>
      </c>
      <c r="M576" s="278" t="s">
        <v>49</v>
      </c>
      <c r="N576" s="262" t="s">
        <v>273</v>
      </c>
      <c r="O576" s="255" t="s">
        <v>97</v>
      </c>
      <c r="P576" s="279" t="s">
        <v>55</v>
      </c>
      <c r="Q576" s="272" t="s">
        <v>57</v>
      </c>
      <c r="R576" s="262" t="s">
        <v>98</v>
      </c>
      <c r="S576" s="272" t="s">
        <v>59</v>
      </c>
    </row>
    <row r="577" spans="1:20">
      <c r="A577" s="36">
        <v>1</v>
      </c>
      <c r="B577" s="409" t="s">
        <v>16</v>
      </c>
      <c r="C577" s="37" t="s">
        <v>79</v>
      </c>
      <c r="D577" s="280">
        <v>51905.25</v>
      </c>
      <c r="E577" s="280">
        <v>25139.95</v>
      </c>
      <c r="F577" s="280">
        <v>103115.09999999999</v>
      </c>
      <c r="G577" s="280">
        <v>16202.91</v>
      </c>
      <c r="H577" s="280">
        <v>39125.5</v>
      </c>
      <c r="I577" s="280">
        <v>24939</v>
      </c>
      <c r="J577" s="280">
        <v>136352.76999999999</v>
      </c>
      <c r="K577" s="280">
        <v>170995.7</v>
      </c>
      <c r="L577" s="280">
        <v>144993.54</v>
      </c>
      <c r="M577" s="280">
        <v>108495.17000000001</v>
      </c>
      <c r="N577" s="280">
        <v>21994</v>
      </c>
      <c r="O577" s="280">
        <v>102206.83970000001</v>
      </c>
      <c r="P577" s="280">
        <v>27925</v>
      </c>
      <c r="Q577" s="280">
        <v>33821</v>
      </c>
      <c r="R577" s="280">
        <v>80960</v>
      </c>
      <c r="S577" s="280">
        <v>94538</v>
      </c>
    </row>
    <row r="578" spans="1:20">
      <c r="A578" s="15">
        <v>2</v>
      </c>
      <c r="B578" s="407"/>
      <c r="C578" s="16" t="s">
        <v>80</v>
      </c>
      <c r="D578" s="268"/>
      <c r="E578" s="264"/>
      <c r="F578" s="268"/>
      <c r="G578" s="268"/>
      <c r="H578" s="268"/>
      <c r="I578" s="264"/>
      <c r="J578" s="268"/>
      <c r="K578" s="268"/>
      <c r="L578" s="264"/>
      <c r="M578" s="264"/>
      <c r="N578" s="268"/>
      <c r="O578" s="268"/>
      <c r="P578" s="268"/>
      <c r="Q578" s="264"/>
      <c r="R578" s="264"/>
      <c r="S578" s="264"/>
    </row>
    <row r="579" spans="1:20">
      <c r="A579" s="15">
        <v>3</v>
      </c>
      <c r="B579" s="407"/>
      <c r="C579" s="16" t="s">
        <v>81</v>
      </c>
      <c r="D579" s="281"/>
      <c r="E579" s="281"/>
      <c r="F579" s="281"/>
      <c r="G579" s="281"/>
      <c r="H579" s="281"/>
      <c r="I579" s="281"/>
      <c r="J579" s="281"/>
      <c r="K579" s="281"/>
      <c r="L579" s="281"/>
      <c r="M579" s="281"/>
      <c r="N579" s="281"/>
      <c r="O579" s="281"/>
      <c r="P579" s="281"/>
      <c r="Q579" s="281"/>
      <c r="R579" s="281"/>
      <c r="S579" s="281"/>
    </row>
    <row r="580" spans="1:20">
      <c r="A580" s="40">
        <v>4</v>
      </c>
      <c r="B580" s="408"/>
      <c r="C580" s="41" t="s">
        <v>82</v>
      </c>
      <c r="D580" s="282">
        <v>2.7501005548803161</v>
      </c>
      <c r="E580" s="282">
        <v>1.7795465485877797</v>
      </c>
      <c r="F580" s="282">
        <v>3.0473178534847087</v>
      </c>
      <c r="G580" s="282">
        <v>3.5209519370867302</v>
      </c>
      <c r="H580" s="282">
        <v>2.46072862526335</v>
      </c>
      <c r="I580" s="282">
        <v>2.5288447357575601</v>
      </c>
      <c r="J580" s="282">
        <v>2.7159846050429701</v>
      </c>
      <c r="K580" s="282">
        <v>3.3794531474180398</v>
      </c>
      <c r="L580" s="282">
        <v>2.4319462693095901</v>
      </c>
      <c r="M580" s="282">
        <v>2.2892726435683999</v>
      </c>
      <c r="N580" s="282">
        <v>1.84914136930064</v>
      </c>
      <c r="O580" s="282">
        <v>1.71592146059183</v>
      </c>
      <c r="P580" s="282">
        <v>2.09014953110389</v>
      </c>
      <c r="Q580" s="282">
        <v>1.80037041646234</v>
      </c>
      <c r="R580" s="282">
        <v>2.25277327368376</v>
      </c>
      <c r="S580" s="282">
        <v>2.6095746694456898</v>
      </c>
      <c r="T580" s="283"/>
    </row>
    <row r="581" spans="1:20">
      <c r="A581" s="36">
        <v>1</v>
      </c>
      <c r="B581" s="409" t="s">
        <v>17</v>
      </c>
      <c r="C581" s="37" t="s">
        <v>79</v>
      </c>
      <c r="D581" s="17"/>
      <c r="F581" s="17"/>
      <c r="G581" s="17"/>
      <c r="H581" s="17"/>
      <c r="I581" s="264"/>
      <c r="J581" s="17"/>
      <c r="K581" s="17"/>
      <c r="L581" s="264"/>
      <c r="M581" s="264"/>
      <c r="N581" s="17"/>
      <c r="O581" s="281">
        <v>32547.297554299534</v>
      </c>
      <c r="P581" s="281">
        <v>15107</v>
      </c>
      <c r="Q581" s="281">
        <v>8894</v>
      </c>
      <c r="R581" s="281">
        <v>45691</v>
      </c>
      <c r="S581" s="281">
        <v>21815.85</v>
      </c>
    </row>
    <row r="582" spans="1:20">
      <c r="A582" s="15">
        <v>2</v>
      </c>
      <c r="B582" s="407"/>
      <c r="C582" s="16" t="s">
        <v>80</v>
      </c>
      <c r="D582" s="266"/>
      <c r="F582" s="266"/>
      <c r="G582" s="266"/>
      <c r="H582" s="266"/>
      <c r="J582" s="266"/>
      <c r="K582" s="266"/>
      <c r="N582" s="266"/>
      <c r="O582" s="268"/>
      <c r="P582" s="268"/>
      <c r="Q582" s="264"/>
      <c r="R582" s="264"/>
      <c r="S582" s="264"/>
    </row>
    <row r="583" spans="1:20">
      <c r="A583" s="15">
        <v>3</v>
      </c>
      <c r="B583" s="407"/>
      <c r="C583" s="16" t="s">
        <v>81</v>
      </c>
      <c r="D583" s="17"/>
      <c r="F583" s="17"/>
      <c r="G583" s="17"/>
      <c r="H583" s="17"/>
      <c r="J583" s="17"/>
      <c r="K583" s="17"/>
      <c r="N583" s="17"/>
      <c r="O583" s="281"/>
      <c r="P583" s="281"/>
      <c r="Q583" s="281"/>
      <c r="R583" s="281"/>
      <c r="S583" s="281"/>
    </row>
    <row r="584" spans="1:20">
      <c r="A584" s="40">
        <v>4</v>
      </c>
      <c r="B584" s="408"/>
      <c r="C584" s="41" t="s">
        <v>82</v>
      </c>
      <c r="D584" s="17"/>
      <c r="F584" s="17"/>
      <c r="G584" s="17"/>
      <c r="H584" s="17"/>
      <c r="J584" s="17"/>
      <c r="K584" s="17"/>
      <c r="N584" s="17"/>
      <c r="O584" s="282">
        <v>1.6512907893100299</v>
      </c>
      <c r="P584" s="282">
        <v>1.760716488806461</v>
      </c>
      <c r="Q584" s="282">
        <v>2.2669318505592533</v>
      </c>
      <c r="R584" s="282">
        <v>1.7817600281651191</v>
      </c>
      <c r="S584" s="282">
        <v>1.8934025506654149</v>
      </c>
    </row>
    <row r="585" spans="1:20">
      <c r="A585" s="36">
        <v>1</v>
      </c>
      <c r="B585" s="409" t="s">
        <v>74</v>
      </c>
      <c r="C585" s="37" t="s">
        <v>79</v>
      </c>
      <c r="D585" s="280">
        <v>10985</v>
      </c>
      <c r="E585" s="280">
        <v>26605.722000000002</v>
      </c>
      <c r="F585" s="280">
        <v>3982.6</v>
      </c>
      <c r="G585" s="280">
        <v>1558</v>
      </c>
      <c r="H585" s="280">
        <v>33827.35</v>
      </c>
      <c r="I585" s="280">
        <v>25631</v>
      </c>
      <c r="J585" s="280">
        <v>11491.57776082571</v>
      </c>
      <c r="K585" s="280">
        <v>16100.529999999999</v>
      </c>
      <c r="L585" s="280">
        <v>5843.36</v>
      </c>
      <c r="M585" s="280">
        <v>9087.94</v>
      </c>
      <c r="N585" s="280">
        <v>8848</v>
      </c>
      <c r="O585" s="281">
        <v>65230.783021541502</v>
      </c>
      <c r="P585" s="281">
        <v>15788</v>
      </c>
      <c r="Q585" s="281">
        <v>22080</v>
      </c>
      <c r="R585" s="281">
        <v>43239</v>
      </c>
      <c r="S585" s="281">
        <v>10604.4</v>
      </c>
    </row>
    <row r="586" spans="1:20">
      <c r="A586" s="15">
        <v>2</v>
      </c>
      <c r="B586" s="407"/>
      <c r="C586" s="16" t="s">
        <v>80</v>
      </c>
      <c r="D586" s="268"/>
      <c r="E586" s="264"/>
      <c r="F586" s="268"/>
      <c r="G586" s="268"/>
      <c r="H586" s="268"/>
      <c r="I586" s="264"/>
      <c r="J586" s="268"/>
      <c r="K586" s="268"/>
      <c r="L586" s="264"/>
      <c r="M586" s="264"/>
      <c r="N586" s="268"/>
      <c r="O586" s="268"/>
      <c r="P586" s="268"/>
      <c r="Q586" s="264"/>
      <c r="R586" s="264"/>
      <c r="S586" s="264"/>
    </row>
    <row r="587" spans="1:20">
      <c r="A587" s="15">
        <v>3</v>
      </c>
      <c r="B587" s="407"/>
      <c r="C587" s="16" t="s">
        <v>81</v>
      </c>
      <c r="D587" s="281"/>
      <c r="E587" s="281"/>
      <c r="F587" s="281"/>
      <c r="G587" s="281"/>
      <c r="H587" s="281"/>
      <c r="I587" s="281"/>
      <c r="J587" s="281"/>
      <c r="K587" s="281"/>
      <c r="L587" s="281"/>
      <c r="M587" s="281"/>
      <c r="N587" s="281"/>
      <c r="O587" s="281"/>
      <c r="P587" s="281"/>
      <c r="Q587" s="281"/>
      <c r="R587" s="281"/>
      <c r="S587" s="281"/>
    </row>
    <row r="588" spans="1:20">
      <c r="A588" s="40">
        <v>4</v>
      </c>
      <c r="B588" s="408"/>
      <c r="C588" s="41" t="s">
        <v>82</v>
      </c>
      <c r="D588" s="282">
        <v>2.9682586253982706</v>
      </c>
      <c r="E588" s="282">
        <v>2.0377428404310902</v>
      </c>
      <c r="F588" s="282">
        <v>3.0905137347461502</v>
      </c>
      <c r="G588" s="282">
        <v>5.5875160462130902</v>
      </c>
      <c r="H588" s="282">
        <v>5.3598095919426099</v>
      </c>
      <c r="I588" s="282">
        <v>5.3447672740041403</v>
      </c>
      <c r="J588" s="282">
        <v>4.07718535738314</v>
      </c>
      <c r="K588" s="282">
        <v>4.5614680634736899</v>
      </c>
      <c r="L588" s="282">
        <v>2.4682350223159299</v>
      </c>
      <c r="M588" s="282">
        <v>2.0137463495577701</v>
      </c>
      <c r="N588" s="282">
        <v>2.4896021699819202</v>
      </c>
      <c r="O588" s="282">
        <v>2.3520287130769502</v>
      </c>
      <c r="P588" s="282">
        <v>2.3569483151760799</v>
      </c>
      <c r="Q588" s="282">
        <v>1.87060099637681</v>
      </c>
      <c r="R588" s="282">
        <v>3.0015021161451498</v>
      </c>
      <c r="S588" s="282">
        <v>2.2633801063709398</v>
      </c>
    </row>
    <row r="589" spans="1:20">
      <c r="A589" s="36">
        <v>1</v>
      </c>
      <c r="B589" s="409" t="s">
        <v>19</v>
      </c>
      <c r="C589" s="37" t="s">
        <v>79</v>
      </c>
      <c r="D589" s="17"/>
      <c r="F589" s="17"/>
      <c r="G589" s="17"/>
      <c r="H589" s="35"/>
      <c r="I589" s="281">
        <v>6123</v>
      </c>
      <c r="J589" s="281"/>
      <c r="K589" s="281"/>
      <c r="L589" s="281"/>
      <c r="M589" s="281">
        <v>1898</v>
      </c>
      <c r="N589" s="281"/>
      <c r="O589" s="281">
        <v>46993.322724232508</v>
      </c>
      <c r="P589" s="281">
        <v>13709.5</v>
      </c>
      <c r="Q589" s="281">
        <v>12560</v>
      </c>
      <c r="R589" s="281">
        <v>56369</v>
      </c>
      <c r="S589" s="281">
        <v>46797.29</v>
      </c>
    </row>
    <row r="590" spans="1:20">
      <c r="A590" s="15">
        <v>2</v>
      </c>
      <c r="B590" s="407"/>
      <c r="C590" s="16" t="s">
        <v>80</v>
      </c>
      <c r="D590" s="266"/>
      <c r="F590" s="266"/>
      <c r="G590" s="266"/>
      <c r="H590" s="268"/>
      <c r="I590" s="264"/>
      <c r="J590" s="268"/>
      <c r="K590" s="268"/>
      <c r="L590" s="264"/>
      <c r="M590" s="264"/>
      <c r="N590" s="268"/>
      <c r="O590" s="268"/>
      <c r="P590" s="268"/>
      <c r="Q590" s="264"/>
      <c r="R590" s="264"/>
      <c r="S590" s="264"/>
    </row>
    <row r="591" spans="1:20">
      <c r="A591" s="15">
        <v>3</v>
      </c>
      <c r="B591" s="407"/>
      <c r="C591" s="16" t="s">
        <v>81</v>
      </c>
      <c r="D591" s="17"/>
      <c r="F591" s="17"/>
      <c r="G591" s="17"/>
      <c r="H591" s="281"/>
      <c r="I591" s="281"/>
      <c r="J591" s="281"/>
      <c r="K591" s="281"/>
      <c r="L591" s="281"/>
      <c r="M591" s="281"/>
      <c r="N591" s="281"/>
      <c r="O591" s="281"/>
      <c r="P591" s="281"/>
      <c r="Q591" s="281"/>
      <c r="R591" s="281"/>
      <c r="S591" s="281"/>
    </row>
    <row r="592" spans="1:20">
      <c r="A592" s="40">
        <v>4</v>
      </c>
      <c r="B592" s="408"/>
      <c r="C592" s="41" t="s">
        <v>82</v>
      </c>
      <c r="D592" s="17"/>
      <c r="E592" s="264"/>
      <c r="F592" s="17"/>
      <c r="G592" s="17"/>
      <c r="H592" s="282"/>
      <c r="I592" s="282">
        <v>2.148255949528584</v>
      </c>
      <c r="J592" s="282"/>
      <c r="K592" s="282"/>
      <c r="L592" s="282"/>
      <c r="M592" s="282">
        <v>2.0153678278951812</v>
      </c>
      <c r="N592" s="282"/>
      <c r="O592" s="282">
        <v>1.7137357755607898</v>
      </c>
      <c r="P592" s="282">
        <v>1.6521055738111095</v>
      </c>
      <c r="Q592" s="282">
        <v>2.5118372825674062</v>
      </c>
      <c r="R592" s="282">
        <v>1.8089762712654842</v>
      </c>
      <c r="S592" s="282">
        <v>1.9603650268185135</v>
      </c>
    </row>
    <row r="593" spans="1:19">
      <c r="A593" s="36">
        <v>1</v>
      </c>
      <c r="B593" s="409" t="s">
        <v>20</v>
      </c>
      <c r="C593" s="37" t="s">
        <v>79</v>
      </c>
      <c r="D593" s="280">
        <v>48236.12</v>
      </c>
      <c r="E593" s="280">
        <v>47575.5</v>
      </c>
      <c r="F593" s="280">
        <v>148559.34</v>
      </c>
      <c r="G593" s="280">
        <v>3000.8599999999997</v>
      </c>
      <c r="H593" s="281">
        <v>46920.08</v>
      </c>
      <c r="I593" s="281">
        <v>45860</v>
      </c>
      <c r="J593" s="281">
        <v>224149.32000000004</v>
      </c>
      <c r="K593" s="281">
        <v>158090.51</v>
      </c>
      <c r="L593" s="281">
        <v>73737.56</v>
      </c>
      <c r="M593" s="281">
        <v>81410.900000000009</v>
      </c>
      <c r="N593" s="281">
        <v>33741</v>
      </c>
      <c r="O593" s="281">
        <v>63956.974119540231</v>
      </c>
      <c r="P593" s="281">
        <v>3414</v>
      </c>
      <c r="Q593" s="281">
        <v>34632</v>
      </c>
      <c r="R593" s="264"/>
      <c r="S593" s="264"/>
    </row>
    <row r="594" spans="1:19">
      <c r="A594" s="15">
        <v>2</v>
      </c>
      <c r="B594" s="407"/>
      <c r="C594" s="16" t="s">
        <v>80</v>
      </c>
      <c r="D594" s="268"/>
      <c r="E594" s="264"/>
      <c r="F594" s="268"/>
      <c r="G594" s="268"/>
      <c r="H594" s="268"/>
      <c r="I594" s="264"/>
      <c r="J594" s="268"/>
      <c r="K594" s="268"/>
      <c r="L594" s="264"/>
      <c r="M594" s="264"/>
      <c r="N594" s="268"/>
      <c r="O594" s="268"/>
      <c r="P594" s="268"/>
      <c r="Q594" s="264"/>
      <c r="R594" s="264"/>
      <c r="S594" s="264"/>
    </row>
    <row r="595" spans="1:19">
      <c r="A595" s="15">
        <v>3</v>
      </c>
      <c r="B595" s="407"/>
      <c r="C595" s="16" t="s">
        <v>81</v>
      </c>
      <c r="D595" s="281"/>
      <c r="E595" s="281"/>
      <c r="F595" s="281"/>
      <c r="G595" s="281"/>
      <c r="H595" s="281"/>
      <c r="I595" s="281"/>
      <c r="J595" s="281"/>
      <c r="K595" s="281"/>
      <c r="L595" s="281"/>
      <c r="M595" s="281"/>
      <c r="N595" s="281"/>
      <c r="O595" s="281"/>
      <c r="P595" s="281"/>
      <c r="Q595" s="281"/>
      <c r="R595" s="264"/>
      <c r="S595" s="264"/>
    </row>
    <row r="596" spans="1:19">
      <c r="A596" s="40">
        <v>4</v>
      </c>
      <c r="B596" s="408"/>
      <c r="C596" s="41" t="s">
        <v>82</v>
      </c>
      <c r="D596" s="282">
        <v>20.179140362035753</v>
      </c>
      <c r="E596" s="282">
        <v>14.640089331693835</v>
      </c>
      <c r="F596" s="282">
        <v>22.475230840417034</v>
      </c>
      <c r="G596" s="282">
        <v>19.849768399725416</v>
      </c>
      <c r="H596" s="282">
        <v>21.904204809539962</v>
      </c>
      <c r="I596" s="282">
        <v>23.529814435237682</v>
      </c>
      <c r="J596" s="282">
        <v>26.445731109066038</v>
      </c>
      <c r="K596" s="282">
        <v>25.149439736768521</v>
      </c>
      <c r="L596" s="282">
        <v>23.480346656439409</v>
      </c>
      <c r="M596" s="282">
        <v>24.035679743130213</v>
      </c>
      <c r="N596" s="282">
        <v>24.554166148009841</v>
      </c>
      <c r="O596" s="282">
        <v>12.383858223823724</v>
      </c>
      <c r="P596" s="282">
        <v>7.5111716461628584</v>
      </c>
      <c r="Q596" s="282">
        <v>15.911465985215985</v>
      </c>
      <c r="R596" s="284"/>
      <c r="S596" s="284"/>
    </row>
    <row r="597" spans="1:19">
      <c r="A597" s="36">
        <v>1</v>
      </c>
      <c r="B597" s="409" t="s">
        <v>21</v>
      </c>
      <c r="C597" s="37" t="s">
        <v>79</v>
      </c>
      <c r="D597" s="281">
        <v>6475.7000000000007</v>
      </c>
      <c r="E597" s="281">
        <v>42655.67</v>
      </c>
      <c r="F597" s="281">
        <v>8563.48</v>
      </c>
      <c r="G597" s="281"/>
      <c r="H597" s="281">
        <v>3479.1</v>
      </c>
      <c r="I597" s="281">
        <v>7066</v>
      </c>
      <c r="J597" s="281">
        <v>29840.078420707192</v>
      </c>
      <c r="K597" s="281">
        <v>67850.058000000034</v>
      </c>
      <c r="L597" s="281">
        <v>19920.36</v>
      </c>
      <c r="M597" s="281">
        <v>1769</v>
      </c>
      <c r="N597" s="281">
        <v>28825</v>
      </c>
      <c r="O597" s="35"/>
      <c r="P597" s="35"/>
      <c r="Q597" s="264"/>
      <c r="R597" s="264"/>
      <c r="S597" s="264"/>
    </row>
    <row r="598" spans="1:19">
      <c r="A598" s="15">
        <v>2</v>
      </c>
      <c r="B598" s="407"/>
      <c r="C598" s="16" t="s">
        <v>80</v>
      </c>
      <c r="D598" s="268"/>
      <c r="E598" s="264"/>
      <c r="F598" s="268"/>
      <c r="G598" s="268"/>
      <c r="H598" s="268"/>
      <c r="I598" s="264"/>
      <c r="J598" s="268"/>
      <c r="K598" s="268"/>
      <c r="L598" s="264"/>
      <c r="M598" s="264"/>
      <c r="N598" s="268"/>
      <c r="O598" s="268"/>
      <c r="P598" s="268"/>
      <c r="Q598" s="264"/>
      <c r="R598" s="264"/>
      <c r="S598" s="264"/>
    </row>
    <row r="599" spans="1:19">
      <c r="A599" s="15">
        <v>3</v>
      </c>
      <c r="B599" s="407"/>
      <c r="C599" s="16" t="s">
        <v>81</v>
      </c>
      <c r="D599" s="281"/>
      <c r="E599" s="281"/>
      <c r="F599" s="281"/>
      <c r="G599" s="281"/>
      <c r="H599" s="281"/>
      <c r="I599" s="281"/>
      <c r="J599" s="281"/>
      <c r="K599" s="281"/>
      <c r="L599" s="281"/>
      <c r="M599" s="281"/>
      <c r="N599" s="281"/>
      <c r="O599" s="35"/>
      <c r="P599" s="35"/>
      <c r="Q599" s="264"/>
      <c r="R599" s="264"/>
      <c r="S599" s="264"/>
    </row>
    <row r="600" spans="1:19">
      <c r="A600" s="40">
        <v>4</v>
      </c>
      <c r="B600" s="408"/>
      <c r="C600" s="41" t="s">
        <v>82</v>
      </c>
      <c r="D600" s="282">
        <v>8.2582547060549398</v>
      </c>
      <c r="E600" s="282">
        <v>7.2589777255872434</v>
      </c>
      <c r="F600" s="282">
        <v>5.73998864947428</v>
      </c>
      <c r="G600" s="282"/>
      <c r="H600" s="282">
        <v>6.0561449800235687</v>
      </c>
      <c r="I600" s="282">
        <v>7.7292966317577125</v>
      </c>
      <c r="J600" s="282">
        <v>9.0824862715860313</v>
      </c>
      <c r="K600" s="282">
        <v>7.1066713487555102</v>
      </c>
      <c r="L600" s="282">
        <v>16.519703744867989</v>
      </c>
      <c r="M600" s="282">
        <v>8.2417128321085364</v>
      </c>
      <c r="N600" s="282">
        <v>7.5739340849956642</v>
      </c>
      <c r="O600" s="42"/>
      <c r="P600" s="42"/>
      <c r="Q600" s="284"/>
      <c r="R600" s="284"/>
      <c r="S600" s="284"/>
    </row>
    <row r="601" spans="1:19">
      <c r="A601" s="36">
        <v>1</v>
      </c>
      <c r="B601" s="409" t="s">
        <v>22</v>
      </c>
      <c r="C601" s="37" t="s">
        <v>79</v>
      </c>
      <c r="D601" s="281">
        <v>19666.239999999998</v>
      </c>
      <c r="E601" s="281">
        <v>69308.56</v>
      </c>
      <c r="F601" s="281">
        <v>26018.9</v>
      </c>
      <c r="G601" s="281"/>
      <c r="H601" s="281">
        <v>4077.7</v>
      </c>
      <c r="I601" s="281">
        <v>7602</v>
      </c>
      <c r="J601" s="281">
        <v>87738.860000000015</v>
      </c>
      <c r="K601" s="281">
        <v>119605.3</v>
      </c>
      <c r="L601" s="281">
        <v>31742.83</v>
      </c>
      <c r="M601" s="281">
        <v>2916.1</v>
      </c>
      <c r="N601" s="281">
        <v>56714</v>
      </c>
      <c r="O601" s="17"/>
      <c r="P601" s="17"/>
      <c r="Q601" s="264"/>
      <c r="R601" s="264"/>
      <c r="S601" s="264"/>
    </row>
    <row r="602" spans="1:19">
      <c r="A602" s="15">
        <v>2</v>
      </c>
      <c r="B602" s="407"/>
      <c r="C602" s="16" t="s">
        <v>80</v>
      </c>
      <c r="D602" s="268"/>
      <c r="E602" s="264"/>
      <c r="F602" s="268"/>
      <c r="G602" s="268"/>
      <c r="H602" s="268"/>
      <c r="I602" s="264"/>
      <c r="J602" s="268"/>
      <c r="K602" s="268"/>
      <c r="L602" s="264"/>
      <c r="M602" s="264"/>
      <c r="N602" s="268"/>
      <c r="O602" s="266"/>
      <c r="P602" s="266"/>
      <c r="Q602" s="264"/>
      <c r="R602" s="264"/>
      <c r="S602" s="264"/>
    </row>
    <row r="603" spans="1:19">
      <c r="A603" s="15">
        <v>3</v>
      </c>
      <c r="B603" s="407"/>
      <c r="C603" s="16" t="s">
        <v>81</v>
      </c>
      <c r="D603" s="281"/>
      <c r="E603" s="281"/>
      <c r="F603" s="281"/>
      <c r="G603" s="281"/>
      <c r="H603" s="281"/>
      <c r="I603" s="281"/>
      <c r="J603" s="281"/>
      <c r="K603" s="281"/>
      <c r="L603" s="281"/>
      <c r="M603" s="281"/>
      <c r="N603" s="281"/>
      <c r="O603" s="17"/>
      <c r="P603" s="17"/>
      <c r="Q603" s="264"/>
      <c r="R603" s="264"/>
      <c r="S603" s="264"/>
    </row>
    <row r="604" spans="1:19">
      <c r="A604" s="40">
        <v>4</v>
      </c>
      <c r="B604" s="408"/>
      <c r="C604" s="41" t="s">
        <v>82</v>
      </c>
      <c r="D604" s="282">
        <v>14.844885611077665</v>
      </c>
      <c r="E604" s="282">
        <v>13.518551497823646</v>
      </c>
      <c r="F604" s="282">
        <v>10.694397534100212</v>
      </c>
      <c r="G604" s="282"/>
      <c r="H604" s="282">
        <v>7.461789734409102</v>
      </c>
      <c r="I604" s="282">
        <v>8.1452407261247046</v>
      </c>
      <c r="J604" s="282">
        <v>10.252791134965737</v>
      </c>
      <c r="K604" s="282">
        <v>15.223738830971538</v>
      </c>
      <c r="L604" s="282">
        <v>7.0494745576887157</v>
      </c>
      <c r="M604" s="282">
        <v>10.196056376667466</v>
      </c>
      <c r="N604" s="282">
        <v>16.290859752442078</v>
      </c>
      <c r="O604" s="44"/>
      <c r="P604" s="44"/>
      <c r="Q604" s="284"/>
      <c r="R604" s="284"/>
      <c r="S604" s="284"/>
    </row>
    <row r="605" spans="1:19">
      <c r="A605" s="15">
        <v>1</v>
      </c>
      <c r="B605" s="407" t="s">
        <v>23</v>
      </c>
      <c r="C605" s="16" t="s">
        <v>79</v>
      </c>
      <c r="D605" s="281">
        <v>962.01</v>
      </c>
      <c r="E605" s="281">
        <v>12928.83</v>
      </c>
      <c r="F605" s="281">
        <v>2440.04</v>
      </c>
      <c r="G605" s="281"/>
      <c r="H605" s="281">
        <v>11582.4</v>
      </c>
      <c r="I605" s="281">
        <v>24591</v>
      </c>
      <c r="J605" s="281">
        <v>39936.699999999997</v>
      </c>
      <c r="K605" s="281">
        <v>41769.391000000003</v>
      </c>
      <c r="L605" s="281">
        <v>41747.800000000003</v>
      </c>
      <c r="M605" s="281">
        <v>122053.56</v>
      </c>
      <c r="N605" s="281">
        <v>2041</v>
      </c>
      <c r="O605" s="281">
        <v>124678.81999486404</v>
      </c>
      <c r="P605" s="281">
        <v>5047</v>
      </c>
      <c r="Q605" s="281">
        <v>40727</v>
      </c>
      <c r="R605" s="281"/>
      <c r="S605" s="281">
        <v>59826.100000000006</v>
      </c>
    </row>
    <row r="606" spans="1:19">
      <c r="A606" s="15">
        <v>2</v>
      </c>
      <c r="B606" s="407"/>
      <c r="C606" s="16" t="s">
        <v>80</v>
      </c>
      <c r="D606" s="268"/>
      <c r="E606" s="264"/>
      <c r="F606" s="268"/>
      <c r="G606" s="268"/>
      <c r="H606" s="268"/>
      <c r="I606" s="264"/>
      <c r="J606" s="268"/>
      <c r="K606" s="268"/>
      <c r="L606" s="264"/>
      <c r="M606" s="264"/>
      <c r="N606" s="268"/>
      <c r="O606" s="268"/>
      <c r="P606" s="268"/>
      <c r="Q606" s="264"/>
      <c r="R606" s="264"/>
      <c r="S606" s="264"/>
    </row>
    <row r="607" spans="1:19">
      <c r="A607" s="15">
        <v>3</v>
      </c>
      <c r="B607" s="407"/>
      <c r="C607" s="16" t="s">
        <v>81</v>
      </c>
      <c r="D607" s="281"/>
      <c r="E607" s="281"/>
      <c r="F607" s="281"/>
      <c r="G607" s="281"/>
      <c r="H607" s="281"/>
      <c r="I607" s="281"/>
      <c r="J607" s="281"/>
      <c r="K607" s="281"/>
      <c r="L607" s="281"/>
      <c r="M607" s="281"/>
      <c r="N607" s="281"/>
      <c r="O607" s="281"/>
      <c r="P607" s="281"/>
      <c r="Q607" s="281"/>
      <c r="R607" s="281"/>
      <c r="S607" s="281"/>
    </row>
    <row r="608" spans="1:19">
      <c r="A608" s="40">
        <v>4</v>
      </c>
      <c r="B608" s="408"/>
      <c r="C608" s="41" t="s">
        <v>82</v>
      </c>
      <c r="D608" s="282">
        <v>9.7185185185185183</v>
      </c>
      <c r="E608" s="282">
        <v>10.247471178753219</v>
      </c>
      <c r="F608" s="282">
        <v>7.5255831871608674</v>
      </c>
      <c r="G608" s="282"/>
      <c r="H608" s="282">
        <v>15.176098045310125</v>
      </c>
      <c r="I608" s="282">
        <v>22.102668049286322</v>
      </c>
      <c r="J608" s="282">
        <v>21.354210157574364</v>
      </c>
      <c r="K608" s="282">
        <v>18.209445447983672</v>
      </c>
      <c r="L608" s="282">
        <v>16.519703744867989</v>
      </c>
      <c r="M608" s="282">
        <v>20.246901676608204</v>
      </c>
      <c r="N608" s="282">
        <v>16.089441450269472</v>
      </c>
      <c r="O608" s="282">
        <v>12.132016601234353</v>
      </c>
      <c r="P608" s="282">
        <v>5.3310917376659406</v>
      </c>
      <c r="Q608" s="282">
        <v>14.194923515112825</v>
      </c>
      <c r="R608" s="282"/>
      <c r="S608" s="282">
        <v>20.016410003326307</v>
      </c>
    </row>
    <row r="609" spans="1:19">
      <c r="A609" s="36">
        <v>1</v>
      </c>
      <c r="B609" s="409" t="s">
        <v>85</v>
      </c>
      <c r="C609" s="37" t="s">
        <v>79</v>
      </c>
      <c r="D609" s="17"/>
      <c r="F609" s="17"/>
      <c r="G609" s="17"/>
      <c r="H609" s="35"/>
      <c r="I609" s="281">
        <v>4310.5</v>
      </c>
      <c r="J609" s="281"/>
      <c r="K609" s="281"/>
      <c r="L609" s="281"/>
      <c r="M609" s="281"/>
      <c r="N609" s="281"/>
      <c r="O609" s="281">
        <v>51380.193499587614</v>
      </c>
      <c r="P609" s="281">
        <v>18872.400000000001</v>
      </c>
      <c r="Q609" s="281">
        <v>8127</v>
      </c>
      <c r="R609" s="281">
        <v>20593</v>
      </c>
      <c r="S609" s="281">
        <v>18283.25</v>
      </c>
    </row>
    <row r="610" spans="1:19">
      <c r="A610" s="15">
        <v>2</v>
      </c>
      <c r="B610" s="407"/>
      <c r="C610" s="16" t="s">
        <v>80</v>
      </c>
      <c r="D610" s="266"/>
      <c r="F610" s="266"/>
      <c r="G610" s="266"/>
      <c r="H610" s="268"/>
      <c r="I610" s="264"/>
      <c r="J610" s="268"/>
      <c r="K610" s="268"/>
      <c r="L610" s="264"/>
      <c r="M610" s="264"/>
      <c r="N610" s="268"/>
      <c r="O610" s="268"/>
      <c r="P610" s="268"/>
      <c r="Q610" s="264"/>
      <c r="R610" s="264"/>
      <c r="S610" s="264"/>
    </row>
    <row r="611" spans="1:19">
      <c r="A611" s="15">
        <v>3</v>
      </c>
      <c r="B611" s="407"/>
      <c r="C611" s="16" t="s">
        <v>81</v>
      </c>
      <c r="D611" s="17"/>
      <c r="F611" s="17"/>
      <c r="G611" s="17"/>
      <c r="H611" s="35"/>
      <c r="I611" s="281"/>
      <c r="J611" s="281"/>
      <c r="K611" s="281"/>
      <c r="L611" s="281"/>
      <c r="M611" s="281"/>
      <c r="N611" s="281"/>
      <c r="O611" s="281"/>
      <c r="P611" s="281"/>
      <c r="Q611" s="281"/>
      <c r="R611" s="281"/>
      <c r="S611" s="281"/>
    </row>
    <row r="612" spans="1:19">
      <c r="A612" s="40">
        <v>4</v>
      </c>
      <c r="B612" s="408"/>
      <c r="C612" s="41" t="s">
        <v>82</v>
      </c>
      <c r="D612" s="44"/>
      <c r="E612" s="284"/>
      <c r="F612" s="44"/>
      <c r="G612" s="44"/>
      <c r="H612" s="35"/>
      <c r="I612" s="282">
        <v>1.3175780071917409</v>
      </c>
      <c r="J612" s="282"/>
      <c r="K612" s="282"/>
      <c r="L612" s="282"/>
      <c r="M612" s="282"/>
      <c r="N612" s="282"/>
      <c r="O612" s="282">
        <v>1.8961395021683702</v>
      </c>
      <c r="P612" s="282">
        <v>1.298255653758928</v>
      </c>
      <c r="Q612" s="282">
        <v>1.9591140642303433</v>
      </c>
      <c r="R612" s="282">
        <v>1.3872578060505996</v>
      </c>
      <c r="S612" s="282">
        <v>1.6489638603639942</v>
      </c>
    </row>
    <row r="613" spans="1:19">
      <c r="A613" s="15">
        <v>1</v>
      </c>
      <c r="B613" s="407" t="s">
        <v>24</v>
      </c>
      <c r="C613" s="16" t="s">
        <v>79</v>
      </c>
      <c r="D613" s="17"/>
      <c r="F613" s="17"/>
      <c r="G613" s="17"/>
      <c r="H613" s="280">
        <v>501</v>
      </c>
      <c r="I613" s="281">
        <v>6074</v>
      </c>
      <c r="J613" s="281">
        <v>11385.619999999999</v>
      </c>
      <c r="K613" s="281">
        <v>6278.0999999999995</v>
      </c>
      <c r="L613" s="281">
        <v>2785.9</v>
      </c>
      <c r="M613" s="281">
        <v>14872.68</v>
      </c>
      <c r="N613" s="281"/>
      <c r="O613" s="281">
        <v>57469.726183678817</v>
      </c>
      <c r="P613" s="281">
        <v>25584</v>
      </c>
      <c r="Q613" s="281">
        <v>22829</v>
      </c>
      <c r="R613" s="281">
        <v>41607</v>
      </c>
      <c r="S613" s="281">
        <v>72900</v>
      </c>
    </row>
    <row r="614" spans="1:19">
      <c r="A614" s="15">
        <v>2</v>
      </c>
      <c r="B614" s="407"/>
      <c r="C614" s="16" t="s">
        <v>80</v>
      </c>
      <c r="D614" s="266"/>
      <c r="F614" s="266"/>
      <c r="G614" s="266"/>
      <c r="H614" s="266"/>
      <c r="I614" s="264"/>
      <c r="J614" s="268"/>
      <c r="K614" s="268"/>
      <c r="L614" s="264"/>
      <c r="M614" s="264"/>
      <c r="N614" s="268"/>
      <c r="O614" s="268"/>
      <c r="P614" s="268"/>
      <c r="Q614" s="264"/>
      <c r="R614" s="264"/>
      <c r="S614" s="264"/>
    </row>
    <row r="615" spans="1:19">
      <c r="A615" s="15">
        <v>3</v>
      </c>
      <c r="B615" s="407"/>
      <c r="C615" s="16" t="s">
        <v>81</v>
      </c>
      <c r="D615" s="17"/>
      <c r="F615" s="17"/>
      <c r="G615" s="17"/>
      <c r="H615" s="281"/>
      <c r="I615" s="281"/>
      <c r="J615" s="281"/>
      <c r="K615" s="281"/>
      <c r="L615" s="281"/>
      <c r="M615" s="281"/>
      <c r="N615" s="281"/>
      <c r="O615" s="281"/>
      <c r="P615" s="281"/>
      <c r="Q615" s="281"/>
      <c r="R615" s="281"/>
      <c r="S615" s="281"/>
    </row>
    <row r="616" spans="1:19">
      <c r="A616" s="40">
        <v>4</v>
      </c>
      <c r="B616" s="408"/>
      <c r="C616" s="41" t="s">
        <v>82</v>
      </c>
      <c r="D616" s="44"/>
      <c r="E616" s="284"/>
      <c r="F616" s="44"/>
      <c r="G616" s="44"/>
      <c r="H616" s="285">
        <v>2.6025948103792418</v>
      </c>
      <c r="I616" s="285">
        <v>1.8284787619361211</v>
      </c>
      <c r="J616" s="285">
        <v>1.5389817594474435</v>
      </c>
      <c r="K616" s="285">
        <v>1.9355381405202217</v>
      </c>
      <c r="L616" s="285">
        <v>1.2021608815822533</v>
      </c>
      <c r="M616" s="285">
        <v>1.5622060583566646</v>
      </c>
      <c r="N616" s="285"/>
      <c r="O616" s="285">
        <v>1.4885918374743918</v>
      </c>
      <c r="P616" s="285">
        <v>1.7354729518449032</v>
      </c>
      <c r="Q616" s="285">
        <v>1.7311713171842831</v>
      </c>
      <c r="R616" s="285">
        <v>1.346922392866585</v>
      </c>
      <c r="S616" s="285">
        <v>1.7569670781893003</v>
      </c>
    </row>
    <row r="617" spans="1:19">
      <c r="A617" s="15">
        <v>1</v>
      </c>
      <c r="B617" s="409" t="s">
        <v>25</v>
      </c>
      <c r="C617" s="37" t="s">
        <v>79</v>
      </c>
      <c r="D617" s="43"/>
      <c r="E617" s="278"/>
      <c r="F617" s="43"/>
      <c r="G617" s="43"/>
      <c r="H617" s="280">
        <v>3458.94</v>
      </c>
      <c r="I617" s="280">
        <v>1965</v>
      </c>
      <c r="J617" s="280">
        <v>1670.6999999999998</v>
      </c>
      <c r="K617" s="280">
        <v>8598.2000000000007</v>
      </c>
      <c r="L617" s="280">
        <v>1881</v>
      </c>
      <c r="M617" s="280">
        <v>8070.16</v>
      </c>
      <c r="N617" s="280"/>
      <c r="O617" s="280">
        <v>32302.733142259178</v>
      </c>
      <c r="P617" s="280">
        <v>16714</v>
      </c>
      <c r="Q617" s="280">
        <v>8990</v>
      </c>
      <c r="R617" s="280">
        <v>26030</v>
      </c>
      <c r="S617" s="280">
        <v>62825.000000000007</v>
      </c>
    </row>
    <row r="618" spans="1:19">
      <c r="A618" s="15">
        <v>2</v>
      </c>
      <c r="B618" s="407"/>
      <c r="C618" s="16" t="s">
        <v>80</v>
      </c>
      <c r="D618" s="266"/>
      <c r="E618" s="264"/>
      <c r="F618" s="266"/>
      <c r="G618" s="266"/>
      <c r="H618" s="268"/>
      <c r="I618" s="264"/>
      <c r="J618" s="268"/>
      <c r="K618" s="268"/>
      <c r="L618" s="264"/>
      <c r="M618" s="264"/>
      <c r="N618" s="268"/>
      <c r="O618" s="268"/>
      <c r="P618" s="268"/>
      <c r="Q618" s="264"/>
      <c r="R618" s="264"/>
      <c r="S618" s="264"/>
    </row>
    <row r="619" spans="1:19">
      <c r="A619" s="15">
        <v>3</v>
      </c>
      <c r="B619" s="407"/>
      <c r="C619" s="16" t="s">
        <v>81</v>
      </c>
      <c r="D619" s="17"/>
      <c r="E619" s="264"/>
      <c r="F619" s="17"/>
      <c r="G619" s="17"/>
      <c r="H619" s="281"/>
      <c r="I619" s="281"/>
      <c r="J619" s="281"/>
      <c r="K619" s="281"/>
      <c r="L619" s="281"/>
      <c r="M619" s="281"/>
      <c r="N619" s="281"/>
      <c r="O619" s="281"/>
      <c r="P619" s="281"/>
      <c r="Q619" s="281"/>
      <c r="R619" s="281"/>
      <c r="S619" s="281"/>
    </row>
    <row r="620" spans="1:19" ht="10.8" thickBot="1">
      <c r="A620" s="15">
        <v>4</v>
      </c>
      <c r="B620" s="408"/>
      <c r="C620" s="41" t="s">
        <v>82</v>
      </c>
      <c r="D620" s="44"/>
      <c r="E620" s="284"/>
      <c r="F620" s="44"/>
      <c r="G620" s="44"/>
      <c r="H620" s="282">
        <v>2.9776281172844858</v>
      </c>
      <c r="I620" s="282">
        <v>2.1308804071246823</v>
      </c>
      <c r="J620" s="282">
        <v>1.5780432752738374</v>
      </c>
      <c r="K620" s="282">
        <v>1.1345471145123398</v>
      </c>
      <c r="L620" s="282">
        <v>0.90295587453482196</v>
      </c>
      <c r="M620" s="282">
        <v>1.2266340196476897</v>
      </c>
      <c r="N620" s="282"/>
      <c r="O620" s="282">
        <v>1.4042683248953969</v>
      </c>
      <c r="P620" s="282">
        <v>1.6119456742850304</v>
      </c>
      <c r="Q620" s="282">
        <v>1.9128954393770856</v>
      </c>
      <c r="R620" s="282">
        <v>1.3750449481367653</v>
      </c>
      <c r="S620" s="282">
        <v>1.5837729407083165</v>
      </c>
    </row>
    <row r="621" spans="1:19">
      <c r="A621" s="275" t="s">
        <v>137</v>
      </c>
    </row>
    <row r="623" spans="1:19">
      <c r="A623" s="413" t="s">
        <v>290</v>
      </c>
      <c r="B623" s="413"/>
      <c r="C623" s="413"/>
      <c r="D623" s="413"/>
      <c r="E623" s="413"/>
      <c r="F623" s="413"/>
      <c r="G623" s="413"/>
      <c r="H623" s="413"/>
      <c r="I623" s="413"/>
      <c r="J623" s="413"/>
      <c r="K623" s="413"/>
      <c r="L623" s="413"/>
      <c r="M623" s="413"/>
      <c r="N623" s="413"/>
      <c r="O623" s="413"/>
      <c r="P623" s="413"/>
      <c r="Q623" s="413"/>
      <c r="R623" s="413"/>
      <c r="S623" s="413"/>
    </row>
    <row r="624" spans="1:19">
      <c r="A624" s="31" t="s">
        <v>75</v>
      </c>
      <c r="B624" s="31" t="s">
        <v>8</v>
      </c>
      <c r="C624" s="32" t="s">
        <v>76</v>
      </c>
      <c r="D624" s="255" t="s">
        <v>90</v>
      </c>
      <c r="E624" s="255" t="s">
        <v>272</v>
      </c>
      <c r="F624" s="255" t="s">
        <v>91</v>
      </c>
      <c r="G624" s="262" t="s">
        <v>92</v>
      </c>
      <c r="H624" s="255" t="s">
        <v>93</v>
      </c>
      <c r="I624" s="263" t="s">
        <v>56</v>
      </c>
      <c r="J624" s="255" t="s">
        <v>94</v>
      </c>
      <c r="K624" s="255" t="s">
        <v>95</v>
      </c>
      <c r="L624" s="263" t="s">
        <v>48</v>
      </c>
      <c r="M624" s="278" t="s">
        <v>49</v>
      </c>
      <c r="N624" s="262" t="s">
        <v>273</v>
      </c>
      <c r="O624" s="255" t="s">
        <v>97</v>
      </c>
      <c r="P624" s="279" t="s">
        <v>55</v>
      </c>
      <c r="Q624" s="272" t="s">
        <v>57</v>
      </c>
      <c r="R624" s="262" t="s">
        <v>98</v>
      </c>
      <c r="S624" s="272" t="s">
        <v>59</v>
      </c>
    </row>
    <row r="625" spans="1:20">
      <c r="A625" s="36">
        <v>1</v>
      </c>
      <c r="B625" s="409" t="s">
        <v>16</v>
      </c>
      <c r="C625" s="37" t="s">
        <v>79</v>
      </c>
      <c r="D625" s="280">
        <v>52475.5</v>
      </c>
      <c r="E625" s="280">
        <v>26515</v>
      </c>
      <c r="F625" s="280">
        <v>110707.66828977354</v>
      </c>
      <c r="G625" s="280">
        <v>6325.9299999999994</v>
      </c>
      <c r="H625" s="280">
        <v>39542.840000000004</v>
      </c>
      <c r="I625" s="280">
        <v>22651</v>
      </c>
      <c r="J625" s="280">
        <v>145096.80000000002</v>
      </c>
      <c r="K625" s="280">
        <v>168633</v>
      </c>
      <c r="L625" s="280">
        <v>148520.9</v>
      </c>
      <c r="M625" s="280">
        <v>117938</v>
      </c>
      <c r="N625" s="280">
        <v>36782</v>
      </c>
      <c r="O625" s="280">
        <v>130658.20763999999</v>
      </c>
      <c r="P625" s="280">
        <v>32764.799999999999</v>
      </c>
      <c r="Q625" s="280">
        <v>39030.57</v>
      </c>
      <c r="R625" s="280">
        <v>80707.499692307698</v>
      </c>
      <c r="S625" s="280">
        <v>108085</v>
      </c>
    </row>
    <row r="626" spans="1:20">
      <c r="A626" s="15">
        <v>2</v>
      </c>
      <c r="B626" s="407"/>
      <c r="C626" s="16" t="s">
        <v>80</v>
      </c>
      <c r="D626" s="268"/>
      <c r="E626" s="264"/>
      <c r="F626" s="268"/>
      <c r="G626" s="268"/>
      <c r="H626" s="268"/>
      <c r="I626" s="264"/>
      <c r="J626" s="268"/>
      <c r="K626" s="268"/>
      <c r="L626" s="264"/>
      <c r="M626" s="264"/>
      <c r="N626" s="268"/>
      <c r="O626" s="268"/>
      <c r="P626" s="268"/>
      <c r="Q626" s="264"/>
      <c r="R626" s="264"/>
      <c r="S626" s="264"/>
    </row>
    <row r="627" spans="1:20">
      <c r="A627" s="15">
        <v>3</v>
      </c>
      <c r="B627" s="407"/>
      <c r="C627" s="16" t="s">
        <v>81</v>
      </c>
      <c r="D627" s="281"/>
      <c r="E627" s="281"/>
      <c r="F627" s="281"/>
      <c r="G627" s="281"/>
      <c r="H627" s="281"/>
      <c r="I627" s="281"/>
      <c r="J627" s="281"/>
      <c r="K627" s="281"/>
      <c r="L627" s="281"/>
      <c r="M627" s="281"/>
      <c r="N627" s="281"/>
      <c r="O627" s="281"/>
      <c r="P627" s="281"/>
      <c r="Q627" s="281"/>
      <c r="R627" s="281"/>
      <c r="S627" s="281"/>
    </row>
    <row r="628" spans="1:20">
      <c r="A628" s="40">
        <v>4</v>
      </c>
      <c r="B628" s="408"/>
      <c r="C628" s="41" t="s">
        <v>82</v>
      </c>
      <c r="D628" s="286">
        <v>1.5716747995592848</v>
      </c>
      <c r="E628" s="286">
        <v>1.4575963004958814</v>
      </c>
      <c r="F628" s="286">
        <v>2.8152068605475646</v>
      </c>
      <c r="G628" s="286">
        <v>2.216161568553519</v>
      </c>
      <c r="H628" s="286">
        <v>2.4406964070826023</v>
      </c>
      <c r="I628" s="286">
        <v>2.5754699018344862</v>
      </c>
      <c r="J628" s="286">
        <v>2.9874000503986871</v>
      </c>
      <c r="K628" s="286">
        <v>3.0186453702449416</v>
      </c>
      <c r="L628" s="286">
        <v>2.6793412787483875</v>
      </c>
      <c r="M628" s="286">
        <v>2.31980143820951</v>
      </c>
      <c r="N628" s="286">
        <v>2.0688206435787366</v>
      </c>
      <c r="O628" s="286">
        <v>1.6981619771569785</v>
      </c>
      <c r="P628" s="286">
        <v>1.5413428345921472</v>
      </c>
      <c r="Q628" s="286">
        <v>1.6611382616764614</v>
      </c>
      <c r="R628" s="286">
        <v>2.1651213416109005</v>
      </c>
      <c r="S628" s="286">
        <v>2.6868263362574205</v>
      </c>
      <c r="T628" s="286">
        <v>2.5314558581322708</v>
      </c>
    </row>
    <row r="629" spans="1:20">
      <c r="A629" s="36">
        <v>1</v>
      </c>
      <c r="B629" s="409" t="s">
        <v>17</v>
      </c>
      <c r="C629" s="37" t="s">
        <v>79</v>
      </c>
      <c r="D629" s="17"/>
      <c r="F629" s="17"/>
      <c r="G629" s="17"/>
      <c r="H629" s="17"/>
      <c r="I629" s="264"/>
      <c r="J629" s="17"/>
      <c r="K629" s="17"/>
      <c r="L629" s="264"/>
      <c r="M629" s="264"/>
      <c r="N629" s="17"/>
      <c r="O629" s="280">
        <v>32109.90028571428</v>
      </c>
      <c r="P629" s="280">
        <v>16905</v>
      </c>
      <c r="Q629" s="280">
        <v>9129</v>
      </c>
      <c r="R629" s="280">
        <v>43760</v>
      </c>
      <c r="S629" s="280">
        <v>23404</v>
      </c>
    </row>
    <row r="630" spans="1:20">
      <c r="A630" s="15">
        <v>2</v>
      </c>
      <c r="B630" s="407"/>
      <c r="C630" s="16" t="s">
        <v>80</v>
      </c>
      <c r="D630" s="266"/>
      <c r="F630" s="266"/>
      <c r="G630" s="266"/>
      <c r="H630" s="266"/>
      <c r="J630" s="266"/>
      <c r="K630" s="266"/>
      <c r="N630" s="266"/>
      <c r="O630" s="268"/>
      <c r="P630" s="268"/>
      <c r="Q630" s="264"/>
      <c r="R630" s="264"/>
      <c r="S630" s="264"/>
    </row>
    <row r="631" spans="1:20">
      <c r="A631" s="15">
        <v>3</v>
      </c>
      <c r="B631" s="407"/>
      <c r="C631" s="16" t="s">
        <v>81</v>
      </c>
      <c r="D631" s="17"/>
      <c r="F631" s="17"/>
      <c r="G631" s="17"/>
      <c r="H631" s="17"/>
      <c r="J631" s="17"/>
      <c r="K631" s="17"/>
      <c r="N631" s="17"/>
      <c r="O631" s="281"/>
      <c r="P631" s="281"/>
      <c r="Q631" s="281"/>
      <c r="R631" s="281"/>
      <c r="S631" s="281"/>
    </row>
    <row r="632" spans="1:20">
      <c r="A632" s="40">
        <v>4</v>
      </c>
      <c r="B632" s="408"/>
      <c r="C632" s="41" t="s">
        <v>82</v>
      </c>
      <c r="D632" s="17"/>
      <c r="F632" s="44"/>
      <c r="G632" s="44"/>
      <c r="H632" s="44"/>
      <c r="J632" s="44"/>
      <c r="K632" s="44"/>
      <c r="N632" s="44"/>
      <c r="O632" s="287">
        <v>1.7284742113048874</v>
      </c>
      <c r="P632" s="287">
        <v>1.2549470570837029</v>
      </c>
      <c r="Q632" s="287">
        <v>1.7940442545733379</v>
      </c>
      <c r="R632" s="287">
        <v>1.0942431444241314</v>
      </c>
      <c r="S632" s="287">
        <v>2.0021043411382671</v>
      </c>
    </row>
    <row r="633" spans="1:20">
      <c r="A633" s="36">
        <v>1</v>
      </c>
      <c r="B633" s="409" t="s">
        <v>74</v>
      </c>
      <c r="C633" s="37" t="s">
        <v>79</v>
      </c>
      <c r="D633" s="288">
        <v>11083.419999999998</v>
      </c>
      <c r="E633" s="288">
        <v>28259.1</v>
      </c>
      <c r="F633" s="288">
        <v>4817</v>
      </c>
      <c r="G633" s="288">
        <v>1932.8</v>
      </c>
      <c r="H633" s="288">
        <v>33646.5</v>
      </c>
      <c r="I633" s="288">
        <v>23983.48</v>
      </c>
      <c r="J633" s="288">
        <v>11235.82</v>
      </c>
      <c r="K633" s="288">
        <v>16537.927079999998</v>
      </c>
      <c r="L633" s="288">
        <v>5894.7</v>
      </c>
      <c r="M633" s="288">
        <v>18073.399999999998</v>
      </c>
      <c r="N633" s="288">
        <v>21890</v>
      </c>
      <c r="O633" s="289">
        <v>77422.339625849796</v>
      </c>
      <c r="P633" s="289">
        <v>30580.400000000001</v>
      </c>
      <c r="Q633" s="289">
        <v>18114.54</v>
      </c>
      <c r="R633" s="289">
        <v>43095.01</v>
      </c>
      <c r="S633" s="289">
        <v>10737</v>
      </c>
    </row>
    <row r="634" spans="1:20">
      <c r="A634" s="15">
        <v>2</v>
      </c>
      <c r="B634" s="407"/>
      <c r="C634" s="16" t="s">
        <v>80</v>
      </c>
      <c r="D634" s="268"/>
      <c r="E634" s="264"/>
      <c r="F634" s="268"/>
      <c r="G634" s="268"/>
      <c r="H634" s="268"/>
      <c r="I634" s="264"/>
      <c r="J634" s="268"/>
      <c r="K634" s="268"/>
      <c r="L634" s="264"/>
      <c r="M634" s="264"/>
      <c r="N634" s="268"/>
      <c r="O634" s="268"/>
      <c r="P634" s="268"/>
      <c r="Q634" s="264"/>
      <c r="R634" s="264"/>
      <c r="S634" s="264"/>
    </row>
    <row r="635" spans="1:20">
      <c r="A635" s="15">
        <v>3</v>
      </c>
      <c r="B635" s="407"/>
      <c r="C635" s="16" t="s">
        <v>81</v>
      </c>
      <c r="D635" s="281"/>
      <c r="E635" s="281"/>
      <c r="F635" s="281"/>
      <c r="G635" s="281"/>
      <c r="H635" s="281"/>
      <c r="I635" s="281"/>
      <c r="J635" s="281"/>
      <c r="K635" s="281"/>
      <c r="L635" s="281"/>
      <c r="M635" s="281"/>
      <c r="N635" s="281"/>
      <c r="O635" s="281"/>
      <c r="P635" s="281"/>
      <c r="Q635" s="281"/>
      <c r="R635" s="281"/>
      <c r="S635" s="281"/>
    </row>
    <row r="636" spans="1:20">
      <c r="A636" s="40">
        <v>4</v>
      </c>
      <c r="B636" s="408"/>
      <c r="C636" s="41" t="s">
        <v>82</v>
      </c>
      <c r="D636" s="287">
        <v>3.1111224346522848</v>
      </c>
      <c r="E636" s="287">
        <v>2.5306259930429493</v>
      </c>
      <c r="F636" s="287">
        <v>3.3727249164064972</v>
      </c>
      <c r="G636" s="287">
        <v>6.6865583609271519</v>
      </c>
      <c r="H636" s="290">
        <v>5.4686219963443463</v>
      </c>
      <c r="I636" s="290">
        <v>4.7658089818491725</v>
      </c>
      <c r="J636" s="290">
        <v>4.3163961241814119</v>
      </c>
      <c r="K636" s="290">
        <v>4.61176208578373</v>
      </c>
      <c r="L636" s="290">
        <v>2.5851710858907153</v>
      </c>
      <c r="M636" s="290">
        <v>2.2818918410481706</v>
      </c>
      <c r="N636" s="290">
        <v>0.81692553677478297</v>
      </c>
      <c r="O636" s="290">
        <v>2.8647776332955908</v>
      </c>
      <c r="P636" s="290">
        <v>3.2004846241383369</v>
      </c>
      <c r="Q636" s="290">
        <v>2.0990602797531706</v>
      </c>
      <c r="R636" s="290">
        <v>2.950515941404817</v>
      </c>
      <c r="S636" s="290">
        <v>2.4050786998230418</v>
      </c>
    </row>
    <row r="637" spans="1:20">
      <c r="A637" s="36">
        <v>1</v>
      </c>
      <c r="B637" s="409" t="s">
        <v>19</v>
      </c>
      <c r="C637" s="37" t="s">
        <v>79</v>
      </c>
      <c r="D637" s="17"/>
      <c r="F637" s="17"/>
      <c r="G637" s="17"/>
      <c r="H637" s="38"/>
      <c r="I637" s="280">
        <v>5535.72</v>
      </c>
      <c r="J637" s="280"/>
      <c r="K637" s="280"/>
      <c r="L637" s="280">
        <v>1427</v>
      </c>
      <c r="M637" s="280">
        <v>1953</v>
      </c>
      <c r="N637" s="280"/>
      <c r="O637" s="280">
        <v>46217.789475975565</v>
      </c>
      <c r="P637" s="280">
        <v>14669.6</v>
      </c>
      <c r="Q637" s="280">
        <v>13759</v>
      </c>
      <c r="R637" s="280">
        <v>56225</v>
      </c>
      <c r="S637" s="280">
        <v>52336</v>
      </c>
    </row>
    <row r="638" spans="1:20">
      <c r="A638" s="15">
        <v>2</v>
      </c>
      <c r="B638" s="407"/>
      <c r="C638" s="16" t="s">
        <v>80</v>
      </c>
      <c r="D638" s="266"/>
      <c r="F638" s="266"/>
      <c r="G638" s="266"/>
      <c r="H638" s="268"/>
      <c r="I638" s="264"/>
      <c r="J638" s="268"/>
      <c r="K638" s="268"/>
      <c r="L638" s="264"/>
      <c r="M638" s="264"/>
      <c r="N638" s="268"/>
      <c r="O638" s="268"/>
      <c r="P638" s="268"/>
      <c r="Q638" s="264"/>
      <c r="R638" s="264"/>
      <c r="S638" s="264"/>
    </row>
    <row r="639" spans="1:20">
      <c r="A639" s="15">
        <v>3</v>
      </c>
      <c r="B639" s="407"/>
      <c r="C639" s="16" t="s">
        <v>81</v>
      </c>
      <c r="D639" s="17"/>
      <c r="F639" s="17"/>
      <c r="G639" s="17"/>
      <c r="H639" s="281"/>
      <c r="I639" s="281"/>
      <c r="J639" s="281"/>
      <c r="K639" s="281"/>
      <c r="L639" s="281"/>
      <c r="M639" s="281"/>
      <c r="N639" s="281"/>
      <c r="O639" s="281"/>
      <c r="P639" s="281"/>
      <c r="Q639" s="281"/>
      <c r="R639" s="281"/>
      <c r="S639" s="281"/>
    </row>
    <row r="640" spans="1:20">
      <c r="A640" s="40">
        <v>4</v>
      </c>
      <c r="B640" s="408"/>
      <c r="C640" s="41" t="s">
        <v>82</v>
      </c>
      <c r="D640" s="17"/>
      <c r="E640" s="264"/>
      <c r="F640" s="17"/>
      <c r="G640" s="17"/>
      <c r="H640" s="285"/>
      <c r="I640" s="290">
        <v>1.528935657872869</v>
      </c>
      <c r="J640" s="290"/>
      <c r="K640" s="290"/>
      <c r="L640" s="290">
        <v>1.5</v>
      </c>
      <c r="M640" s="290">
        <v>2.0244393241167433</v>
      </c>
      <c r="N640" s="290"/>
      <c r="O640" s="290">
        <v>1.943275425518133</v>
      </c>
      <c r="P640" s="290">
        <v>1.4955005589791133</v>
      </c>
      <c r="Q640" s="290">
        <v>1.7004978559488335</v>
      </c>
      <c r="R640" s="290">
        <v>1.2652588706091599</v>
      </c>
      <c r="S640" s="290">
        <v>1.9666946270253747</v>
      </c>
    </row>
    <row r="641" spans="1:19">
      <c r="A641" s="36">
        <v>1</v>
      </c>
      <c r="B641" s="409" t="s">
        <v>20</v>
      </c>
      <c r="C641" s="37" t="s">
        <v>79</v>
      </c>
      <c r="D641" s="280">
        <v>52081.935613384499</v>
      </c>
      <c r="E641" s="280">
        <v>46418</v>
      </c>
      <c r="F641" s="280">
        <v>156031.08812552589</v>
      </c>
      <c r="G641" s="280">
        <v>4620.619999999999</v>
      </c>
      <c r="H641" s="280">
        <v>47742.329999999994</v>
      </c>
      <c r="I641" s="280">
        <v>45687.42</v>
      </c>
      <c r="J641" s="280">
        <v>228439.60000000003</v>
      </c>
      <c r="K641" s="280">
        <v>166795.14538000003</v>
      </c>
      <c r="L641" s="280">
        <v>75927.3</v>
      </c>
      <c r="M641" s="280">
        <v>81680</v>
      </c>
      <c r="N641" s="280">
        <v>45606</v>
      </c>
      <c r="O641" s="280">
        <v>61985.57583999999</v>
      </c>
      <c r="P641" s="280">
        <v>1311.4</v>
      </c>
      <c r="Q641" s="280">
        <v>37129</v>
      </c>
      <c r="R641" s="278"/>
      <c r="S641" s="278"/>
    </row>
    <row r="642" spans="1:19">
      <c r="A642" s="15">
        <v>2</v>
      </c>
      <c r="B642" s="407"/>
      <c r="C642" s="16" t="s">
        <v>80</v>
      </c>
      <c r="D642" s="268"/>
      <c r="E642" s="264"/>
      <c r="F642" s="268"/>
      <c r="G642" s="268"/>
      <c r="H642" s="268"/>
      <c r="I642" s="264"/>
      <c r="J642" s="268"/>
      <c r="K642" s="268"/>
      <c r="L642" s="264"/>
      <c r="M642" s="264"/>
      <c r="N642" s="268"/>
      <c r="O642" s="268"/>
      <c r="P642" s="268"/>
      <c r="Q642" s="264"/>
      <c r="R642" s="264"/>
      <c r="S642" s="264"/>
    </row>
    <row r="643" spans="1:19">
      <c r="A643" s="15">
        <v>3</v>
      </c>
      <c r="B643" s="407"/>
      <c r="C643" s="16" t="s">
        <v>81</v>
      </c>
      <c r="D643" s="281"/>
      <c r="E643" s="281"/>
      <c r="F643" s="281"/>
      <c r="G643" s="281"/>
      <c r="H643" s="281"/>
      <c r="I643" s="281"/>
      <c r="J643" s="281"/>
      <c r="K643" s="281"/>
      <c r="L643" s="281"/>
      <c r="M643" s="281"/>
      <c r="N643" s="281"/>
      <c r="O643" s="281"/>
      <c r="P643" s="281"/>
      <c r="Q643" s="281"/>
      <c r="R643" s="264"/>
      <c r="S643" s="264"/>
    </row>
    <row r="644" spans="1:19">
      <c r="A644" s="40">
        <v>4</v>
      </c>
      <c r="B644" s="408"/>
      <c r="C644" s="41" t="s">
        <v>82</v>
      </c>
      <c r="D644" s="290">
        <v>22.405892834609361</v>
      </c>
      <c r="E644" s="290">
        <v>15.289984273342235</v>
      </c>
      <c r="F644" s="290">
        <v>22.69132816491263</v>
      </c>
      <c r="G644" s="290">
        <v>22.719366167310891</v>
      </c>
      <c r="H644" s="290">
        <v>22.38400989226961</v>
      </c>
      <c r="I644" s="290">
        <v>23.105880953662957</v>
      </c>
      <c r="J644" s="290">
        <v>29.900022030768739</v>
      </c>
      <c r="K644" s="290">
        <v>26.212751095837667</v>
      </c>
      <c r="L644" s="290">
        <v>23.501536338049682</v>
      </c>
      <c r="M644" s="290">
        <v>25.177296155729678</v>
      </c>
      <c r="N644" s="290">
        <v>20.696386440380653</v>
      </c>
      <c r="O644" s="290">
        <v>12.355876029883797</v>
      </c>
      <c r="P644" s="290">
        <v>4.8564267195363735</v>
      </c>
      <c r="Q644" s="290">
        <v>15.910312154919335</v>
      </c>
      <c r="R644" s="264"/>
      <c r="S644" s="264"/>
    </row>
    <row r="645" spans="1:19">
      <c r="A645" s="36">
        <v>1</v>
      </c>
      <c r="B645" s="409" t="s">
        <v>21</v>
      </c>
      <c r="C645" s="37" t="s">
        <v>79</v>
      </c>
      <c r="D645" s="280">
        <v>6075.55</v>
      </c>
      <c r="E645" s="280">
        <v>43398</v>
      </c>
      <c r="F645" s="280">
        <v>9037.4975452528324</v>
      </c>
      <c r="G645" s="280"/>
      <c r="H645" s="280">
        <v>3025.7</v>
      </c>
      <c r="I645" s="280">
        <v>6802.8</v>
      </c>
      <c r="J645" s="280">
        <v>29544.999999999996</v>
      </c>
      <c r="K645" s="280">
        <v>70108.995368000004</v>
      </c>
      <c r="L645" s="280">
        <v>20247.900000000001</v>
      </c>
      <c r="M645" s="280">
        <v>1617</v>
      </c>
      <c r="N645" s="280">
        <v>28895</v>
      </c>
      <c r="O645" s="38"/>
      <c r="P645" s="38"/>
      <c r="Q645" s="278"/>
      <c r="R645" s="278"/>
      <c r="S645" s="278"/>
    </row>
    <row r="646" spans="1:19">
      <c r="A646" s="15">
        <v>2</v>
      </c>
      <c r="B646" s="407"/>
      <c r="C646" s="16" t="s">
        <v>80</v>
      </c>
      <c r="D646" s="268"/>
      <c r="E646" s="264"/>
      <c r="F646" s="268"/>
      <c r="G646" s="268"/>
      <c r="H646" s="268"/>
      <c r="I646" s="264"/>
      <c r="J646" s="268"/>
      <c r="K646" s="268"/>
      <c r="L646" s="264"/>
      <c r="M646" s="264"/>
      <c r="N646" s="268"/>
      <c r="O646" s="268"/>
      <c r="P646" s="268"/>
      <c r="Q646" s="264"/>
      <c r="R646" s="264"/>
      <c r="S646" s="264"/>
    </row>
    <row r="647" spans="1:19">
      <c r="A647" s="15">
        <v>3</v>
      </c>
      <c r="B647" s="407"/>
      <c r="C647" s="16" t="s">
        <v>81</v>
      </c>
      <c r="D647" s="281"/>
      <c r="E647" s="281"/>
      <c r="F647" s="281"/>
      <c r="G647" s="281"/>
      <c r="H647" s="281"/>
      <c r="I647" s="281"/>
      <c r="J647" s="281"/>
      <c r="K647" s="281"/>
      <c r="L647" s="281"/>
      <c r="M647" s="281"/>
      <c r="N647" s="281"/>
      <c r="O647" s="35"/>
      <c r="P647" s="35"/>
      <c r="Q647" s="264"/>
      <c r="R647" s="264"/>
      <c r="S647" s="264"/>
    </row>
    <row r="648" spans="1:19">
      <c r="A648" s="40">
        <v>4</v>
      </c>
      <c r="B648" s="408"/>
      <c r="C648" s="41" t="s">
        <v>82</v>
      </c>
      <c r="D648" s="290">
        <v>8.4417252841518327</v>
      </c>
      <c r="E648" s="290">
        <v>7.4434748145075806</v>
      </c>
      <c r="F648" s="290">
        <v>6.0884216559146402</v>
      </c>
      <c r="G648" s="290"/>
      <c r="H648" s="290">
        <v>5.8551135274481947</v>
      </c>
      <c r="I648" s="290">
        <v>7.2387802081495858</v>
      </c>
      <c r="J648" s="290">
        <v>9.2300423015738744</v>
      </c>
      <c r="K648" s="290">
        <v>7.1893373638410294</v>
      </c>
      <c r="L648" s="290">
        <v>7.0934429743331417</v>
      </c>
      <c r="M648" s="290">
        <v>8.4569635126777989</v>
      </c>
      <c r="N648" s="290">
        <v>7.59</v>
      </c>
      <c r="O648" s="35"/>
      <c r="P648" s="35"/>
      <c r="Q648" s="264"/>
      <c r="R648" s="264"/>
      <c r="S648" s="264"/>
    </row>
    <row r="649" spans="1:19">
      <c r="A649" s="36">
        <v>1</v>
      </c>
      <c r="B649" s="409" t="s">
        <v>22</v>
      </c>
      <c r="C649" s="37" t="s">
        <v>79</v>
      </c>
      <c r="D649" s="280">
        <v>22361.45</v>
      </c>
      <c r="E649" s="280">
        <v>71854</v>
      </c>
      <c r="F649" s="280">
        <v>28576</v>
      </c>
      <c r="G649" s="280">
        <v>271.58</v>
      </c>
      <c r="H649" s="280">
        <v>3809.27</v>
      </c>
      <c r="I649" s="280">
        <v>7549</v>
      </c>
      <c r="J649" s="280">
        <v>88989.51999999999</v>
      </c>
      <c r="K649" s="280">
        <v>125063.54789999999</v>
      </c>
      <c r="L649" s="280">
        <v>32236.5</v>
      </c>
      <c r="M649" s="280">
        <v>3110</v>
      </c>
      <c r="N649" s="280">
        <v>64109</v>
      </c>
      <c r="O649" s="43"/>
      <c r="P649" s="43"/>
      <c r="Q649" s="278"/>
      <c r="R649" s="278"/>
      <c r="S649" s="278"/>
    </row>
    <row r="650" spans="1:19">
      <c r="A650" s="15">
        <v>2</v>
      </c>
      <c r="B650" s="407"/>
      <c r="C650" s="16" t="s">
        <v>80</v>
      </c>
      <c r="D650" s="268"/>
      <c r="E650" s="264"/>
      <c r="F650" s="268"/>
      <c r="G650" s="268"/>
      <c r="H650" s="268"/>
      <c r="I650" s="264"/>
      <c r="J650" s="268"/>
      <c r="K650" s="268"/>
      <c r="L650" s="264"/>
      <c r="M650" s="264"/>
      <c r="N650" s="268"/>
      <c r="O650" s="266"/>
      <c r="P650" s="266"/>
      <c r="Q650" s="264"/>
      <c r="R650" s="264"/>
      <c r="S650" s="264"/>
    </row>
    <row r="651" spans="1:19">
      <c r="A651" s="15">
        <v>3</v>
      </c>
      <c r="B651" s="407"/>
      <c r="C651" s="16" t="s">
        <v>81</v>
      </c>
      <c r="D651" s="281"/>
      <c r="E651" s="281"/>
      <c r="F651" s="281"/>
      <c r="G651" s="281"/>
      <c r="H651" s="281"/>
      <c r="I651" s="281"/>
      <c r="J651" s="281"/>
      <c r="K651" s="281"/>
      <c r="L651" s="281"/>
      <c r="M651" s="281"/>
      <c r="N651" s="281"/>
      <c r="O651" s="17"/>
      <c r="P651" s="17"/>
      <c r="Q651" s="264"/>
      <c r="R651" s="264"/>
      <c r="S651" s="264"/>
    </row>
    <row r="652" spans="1:19">
      <c r="A652" s="40">
        <v>4</v>
      </c>
      <c r="B652" s="408"/>
      <c r="C652" s="41" t="s">
        <v>82</v>
      </c>
      <c r="D652" s="290">
        <v>16.021975981555133</v>
      </c>
      <c r="E652" s="290">
        <v>14.075732179141035</v>
      </c>
      <c r="F652" s="290">
        <v>11.461443386136869</v>
      </c>
      <c r="G652" s="290">
        <v>24.245529125856102</v>
      </c>
      <c r="H652" s="290">
        <v>7.7321394912936086</v>
      </c>
      <c r="I652" s="290">
        <v>7.75631739303219</v>
      </c>
      <c r="J652" s="290">
        <v>10.850009986569205</v>
      </c>
      <c r="K652" s="290">
        <v>15.486198030729305</v>
      </c>
      <c r="L652" s="290">
        <v>14.378080126564608</v>
      </c>
      <c r="M652" s="290">
        <v>11.305363344051445</v>
      </c>
      <c r="N652" s="290">
        <v>15.347604392518992</v>
      </c>
      <c r="O652" s="17"/>
      <c r="P652" s="17"/>
      <c r="Q652" s="264"/>
      <c r="R652" s="264"/>
      <c r="S652" s="264"/>
    </row>
    <row r="653" spans="1:19">
      <c r="A653" s="15">
        <v>1</v>
      </c>
      <c r="B653" s="407" t="s">
        <v>23</v>
      </c>
      <c r="C653" s="16" t="s">
        <v>79</v>
      </c>
      <c r="D653" s="280">
        <v>975.00000000000011</v>
      </c>
      <c r="E653" s="280">
        <v>10775.2</v>
      </c>
      <c r="F653" s="280">
        <v>2964.0472786885243</v>
      </c>
      <c r="G653" s="280"/>
      <c r="H653" s="280">
        <v>12088.1</v>
      </c>
      <c r="I653" s="280">
        <v>30857.760000000002</v>
      </c>
      <c r="J653" s="280">
        <v>41298.5</v>
      </c>
      <c r="K653" s="280">
        <v>43647.434689999987</v>
      </c>
      <c r="L653" s="280">
        <v>41185</v>
      </c>
      <c r="M653" s="280">
        <v>125809</v>
      </c>
      <c r="N653" s="280">
        <v>1574.9</v>
      </c>
      <c r="O653" s="280">
        <v>122594.58399383687</v>
      </c>
      <c r="P653" s="280">
        <v>4490.5</v>
      </c>
      <c r="Q653" s="280">
        <v>52558</v>
      </c>
      <c r="R653" s="280"/>
      <c r="S653" s="280">
        <v>60539</v>
      </c>
    </row>
    <row r="654" spans="1:19">
      <c r="A654" s="15">
        <v>2</v>
      </c>
      <c r="B654" s="407"/>
      <c r="C654" s="16" t="s">
        <v>80</v>
      </c>
      <c r="D654" s="268"/>
      <c r="E654" s="264"/>
      <c r="F654" s="268"/>
      <c r="G654" s="268"/>
      <c r="H654" s="268"/>
      <c r="I654" s="264"/>
      <c r="J654" s="268"/>
      <c r="K654" s="268"/>
      <c r="L654" s="264"/>
      <c r="M654" s="264"/>
      <c r="N654" s="268"/>
      <c r="O654" s="268"/>
      <c r="P654" s="268"/>
      <c r="Q654" s="264"/>
      <c r="R654" s="264"/>
      <c r="S654" s="264"/>
    </row>
    <row r="655" spans="1:19">
      <c r="A655" s="15">
        <v>3</v>
      </c>
      <c r="B655" s="407"/>
      <c r="C655" s="16" t="s">
        <v>81</v>
      </c>
      <c r="D655" s="281"/>
      <c r="E655" s="281"/>
      <c r="F655" s="281"/>
      <c r="G655" s="281"/>
      <c r="H655" s="281"/>
      <c r="I655" s="281"/>
      <c r="J655" s="281"/>
      <c r="K655" s="281"/>
      <c r="L655" s="281"/>
      <c r="M655" s="281"/>
      <c r="N655" s="281"/>
      <c r="O655" s="281"/>
      <c r="P655" s="281"/>
      <c r="Q655" s="281"/>
      <c r="R655" s="281"/>
      <c r="S655" s="281"/>
    </row>
    <row r="656" spans="1:19">
      <c r="A656" s="40">
        <v>4</v>
      </c>
      <c r="B656" s="408"/>
      <c r="C656" s="41" t="s">
        <v>82</v>
      </c>
      <c r="D656" s="287">
        <v>9.5189858728037677</v>
      </c>
      <c r="E656" s="287">
        <v>10.569482329794342</v>
      </c>
      <c r="F656" s="287">
        <v>7.8487802060678193</v>
      </c>
      <c r="G656" s="287"/>
      <c r="H656" s="290">
        <v>15.552071706885286</v>
      </c>
      <c r="I656" s="290">
        <v>20.645255676367952</v>
      </c>
      <c r="J656" s="290">
        <v>21.810098955167863</v>
      </c>
      <c r="K656" s="290">
        <v>18.785868853210268</v>
      </c>
      <c r="L656" s="290">
        <v>16.485559548379264</v>
      </c>
      <c r="M656" s="290">
        <v>21.108197585228407</v>
      </c>
      <c r="N656" s="290">
        <v>13.148199885707028</v>
      </c>
      <c r="O656" s="290">
        <v>18.363999546010099</v>
      </c>
      <c r="P656" s="290">
        <v>3.6169825186504845</v>
      </c>
      <c r="Q656" s="290">
        <v>14.427261311313217</v>
      </c>
      <c r="R656" s="290"/>
      <c r="S656" s="290">
        <v>19.895534283684896</v>
      </c>
    </row>
    <row r="657" spans="1:20">
      <c r="A657" s="36">
        <v>1</v>
      </c>
      <c r="B657" s="409" t="s">
        <v>85</v>
      </c>
      <c r="C657" s="37" t="s">
        <v>79</v>
      </c>
      <c r="D657" s="17"/>
      <c r="F657" s="17"/>
      <c r="G657" s="17"/>
      <c r="H657" s="38"/>
      <c r="I657" s="280">
        <v>802</v>
      </c>
      <c r="J657" s="280"/>
      <c r="K657" s="280"/>
      <c r="L657" s="280"/>
      <c r="M657" s="280"/>
      <c r="N657" s="280"/>
      <c r="O657" s="280">
        <v>54021.672199505141</v>
      </c>
      <c r="P657" s="280">
        <v>20444.2</v>
      </c>
      <c r="Q657" s="280">
        <v>9183</v>
      </c>
      <c r="R657" s="280">
        <v>20810</v>
      </c>
      <c r="S657" s="280">
        <v>20560</v>
      </c>
    </row>
    <row r="658" spans="1:20">
      <c r="A658" s="15">
        <v>2</v>
      </c>
      <c r="B658" s="407"/>
      <c r="C658" s="16" t="s">
        <v>80</v>
      </c>
      <c r="D658" s="266"/>
      <c r="F658" s="266"/>
      <c r="G658" s="266"/>
      <c r="H658" s="268"/>
      <c r="I658" s="264"/>
      <c r="J658" s="268"/>
      <c r="K658" s="268"/>
      <c r="L658" s="264"/>
      <c r="M658" s="264"/>
      <c r="N658" s="268"/>
      <c r="O658" s="268"/>
      <c r="P658" s="268"/>
      <c r="Q658" s="264"/>
      <c r="R658" s="264"/>
      <c r="S658" s="264"/>
    </row>
    <row r="659" spans="1:20">
      <c r="A659" s="15">
        <v>3</v>
      </c>
      <c r="B659" s="407"/>
      <c r="C659" s="16" t="s">
        <v>81</v>
      </c>
      <c r="D659" s="17"/>
      <c r="F659" s="17"/>
      <c r="G659" s="17"/>
      <c r="H659" s="35"/>
      <c r="I659" s="281"/>
      <c r="J659" s="281"/>
      <c r="K659" s="281"/>
      <c r="L659" s="281"/>
      <c r="M659" s="281"/>
      <c r="N659" s="281"/>
      <c r="O659" s="281"/>
      <c r="P659" s="281"/>
      <c r="Q659" s="281"/>
      <c r="R659" s="281"/>
      <c r="S659" s="281"/>
    </row>
    <row r="660" spans="1:20">
      <c r="A660" s="40">
        <v>4</v>
      </c>
      <c r="B660" s="408"/>
      <c r="C660" s="41" t="s">
        <v>82</v>
      </c>
      <c r="D660" s="44"/>
      <c r="E660" s="284"/>
      <c r="F660" s="44"/>
      <c r="G660" s="44"/>
      <c r="H660" s="35"/>
      <c r="I660" s="290">
        <v>1.577572319201995</v>
      </c>
      <c r="J660" s="290"/>
      <c r="K660" s="290"/>
      <c r="L660" s="290"/>
      <c r="M660" s="290"/>
      <c r="N660" s="290"/>
      <c r="O660" s="290">
        <v>2.0534810692555605</v>
      </c>
      <c r="P660" s="290">
        <v>1.300893162853034</v>
      </c>
      <c r="Q660" s="290">
        <v>1.6458292497005338</v>
      </c>
      <c r="R660" s="290">
        <v>1.3953714560307546</v>
      </c>
      <c r="S660" s="290">
        <v>1.6840865758754864</v>
      </c>
      <c r="T660" s="291"/>
    </row>
    <row r="661" spans="1:20">
      <c r="A661" s="15">
        <v>1</v>
      </c>
      <c r="B661" s="407" t="s">
        <v>24</v>
      </c>
      <c r="C661" s="16" t="s">
        <v>79</v>
      </c>
      <c r="D661" s="17"/>
      <c r="F661" s="17"/>
      <c r="G661" s="17"/>
      <c r="H661" s="280">
        <v>651</v>
      </c>
      <c r="I661" s="280">
        <v>9548.92</v>
      </c>
      <c r="J661" s="280">
        <v>10937.61</v>
      </c>
      <c r="K661" s="280">
        <v>6526.9237000000012</v>
      </c>
      <c r="L661" s="280">
        <v>2825.8</v>
      </c>
      <c r="M661" s="280">
        <v>12596</v>
      </c>
      <c r="N661" s="280"/>
      <c r="O661" s="280">
        <v>58610.158162162166</v>
      </c>
      <c r="P661" s="280">
        <v>22888.400000000001</v>
      </c>
      <c r="Q661" s="280">
        <v>28754.3</v>
      </c>
      <c r="R661" s="280">
        <v>41942</v>
      </c>
      <c r="S661" s="280">
        <v>77354</v>
      </c>
      <c r="T661" s="280"/>
    </row>
    <row r="662" spans="1:20">
      <c r="A662" s="15">
        <v>2</v>
      </c>
      <c r="B662" s="407"/>
      <c r="C662" s="16" t="s">
        <v>80</v>
      </c>
      <c r="D662" s="266"/>
      <c r="F662" s="266"/>
      <c r="G662" s="266"/>
      <c r="H662" s="266"/>
      <c r="I662" s="264"/>
      <c r="J662" s="268"/>
      <c r="K662" s="268"/>
      <c r="L662" s="264"/>
      <c r="M662" s="264"/>
      <c r="N662" s="268"/>
      <c r="O662" s="268"/>
      <c r="P662" s="268"/>
      <c r="Q662" s="264"/>
      <c r="R662" s="264"/>
      <c r="S662" s="264"/>
      <c r="T662" s="264"/>
    </row>
    <row r="663" spans="1:20">
      <c r="A663" s="15">
        <v>3</v>
      </c>
      <c r="B663" s="407"/>
      <c r="C663" s="16" t="s">
        <v>81</v>
      </c>
      <c r="D663" s="17"/>
      <c r="F663" s="17"/>
      <c r="G663" s="17"/>
      <c r="H663" s="281"/>
      <c r="I663" s="281"/>
      <c r="J663" s="281"/>
      <c r="K663" s="281"/>
      <c r="L663" s="281"/>
      <c r="M663" s="281"/>
      <c r="N663" s="281"/>
      <c r="O663" s="281"/>
      <c r="P663" s="281"/>
      <c r="Q663" s="281"/>
      <c r="R663" s="281"/>
      <c r="S663" s="281"/>
      <c r="T663" s="264"/>
    </row>
    <row r="664" spans="1:20">
      <c r="A664" s="40">
        <v>4</v>
      </c>
      <c r="B664" s="408"/>
      <c r="C664" s="41" t="s">
        <v>82</v>
      </c>
      <c r="D664" s="44"/>
      <c r="E664" s="284"/>
      <c r="F664" s="44"/>
      <c r="G664" s="17"/>
      <c r="H664" s="290">
        <v>2.5963440860215052</v>
      </c>
      <c r="I664" s="290">
        <v>2.2413373659010651</v>
      </c>
      <c r="J664" s="290">
        <v>1.6200242100422302</v>
      </c>
      <c r="K664" s="290">
        <v>2.0455902593131277</v>
      </c>
      <c r="L664" s="290">
        <v>1.2021986694033546</v>
      </c>
      <c r="M664" s="290">
        <v>1.7111400444585583</v>
      </c>
      <c r="N664" s="290"/>
      <c r="O664" s="290">
        <v>2.3326487170530386</v>
      </c>
      <c r="P664" s="290">
        <v>1.510655790706209</v>
      </c>
      <c r="Q664" s="290">
        <v>2.0732060596154311</v>
      </c>
      <c r="R664" s="290">
        <v>1.3206613895379333</v>
      </c>
      <c r="S664" s="290">
        <v>1.7696023476484732</v>
      </c>
      <c r="T664" s="290"/>
    </row>
    <row r="665" spans="1:20">
      <c r="A665" s="15">
        <v>1</v>
      </c>
      <c r="B665" s="409" t="s">
        <v>25</v>
      </c>
      <c r="C665" s="37" t="s">
        <v>79</v>
      </c>
      <c r="D665" s="43"/>
      <c r="E665" s="278"/>
      <c r="F665" s="43"/>
      <c r="G665" s="43"/>
      <c r="H665" s="280">
        <v>3891.2999999999997</v>
      </c>
      <c r="I665" s="280">
        <v>1773.06</v>
      </c>
      <c r="J665" s="280">
        <v>1796.8600000000001</v>
      </c>
      <c r="K665" s="280">
        <v>8897.1978000000017</v>
      </c>
      <c r="L665" s="280">
        <v>1957.3000000000002</v>
      </c>
      <c r="M665" s="280">
        <v>8244</v>
      </c>
      <c r="N665" s="280"/>
      <c r="O665" s="280">
        <v>33427.167770711007</v>
      </c>
      <c r="P665" s="280">
        <v>19524.5</v>
      </c>
      <c r="Q665" s="280">
        <v>10440</v>
      </c>
      <c r="R665" s="280">
        <v>26148</v>
      </c>
      <c r="S665" s="280">
        <v>63664</v>
      </c>
      <c r="T665" s="278"/>
    </row>
    <row r="666" spans="1:20">
      <c r="A666" s="15">
        <v>2</v>
      </c>
      <c r="B666" s="407"/>
      <c r="C666" s="16" t="s">
        <v>80</v>
      </c>
      <c r="D666" s="266"/>
      <c r="E666" s="264"/>
      <c r="F666" s="266"/>
      <c r="G666" s="266"/>
      <c r="H666" s="268"/>
      <c r="I666" s="264"/>
      <c r="J666" s="268"/>
      <c r="K666" s="268"/>
      <c r="L666" s="264"/>
      <c r="M666" s="264"/>
      <c r="N666" s="268"/>
      <c r="O666" s="268"/>
      <c r="P666" s="268"/>
      <c r="Q666" s="264"/>
      <c r="R666" s="264"/>
      <c r="S666" s="264"/>
      <c r="T666" s="264"/>
    </row>
    <row r="667" spans="1:20">
      <c r="A667" s="15">
        <v>3</v>
      </c>
      <c r="B667" s="407"/>
      <c r="C667" s="16" t="s">
        <v>81</v>
      </c>
      <c r="D667" s="17"/>
      <c r="E667" s="264"/>
      <c r="F667" s="17"/>
      <c r="G667" s="17"/>
      <c r="H667" s="281"/>
      <c r="I667" s="281"/>
      <c r="J667" s="281"/>
      <c r="K667" s="281"/>
      <c r="L667" s="281"/>
      <c r="M667" s="281"/>
      <c r="N667" s="281"/>
      <c r="O667" s="281"/>
      <c r="P667" s="281"/>
      <c r="Q667" s="281"/>
      <c r="R667" s="281"/>
      <c r="S667" s="281"/>
      <c r="T667" s="264"/>
    </row>
    <row r="668" spans="1:20" ht="10.8" thickBot="1">
      <c r="A668" s="15">
        <v>4</v>
      </c>
      <c r="B668" s="408"/>
      <c r="C668" s="41" t="s">
        <v>82</v>
      </c>
      <c r="D668" s="44"/>
      <c r="E668" s="284"/>
      <c r="F668" s="44"/>
      <c r="G668" s="44"/>
      <c r="H668" s="287">
        <v>2.9974581759309236</v>
      </c>
      <c r="I668" s="287">
        <v>2.4649480559033536</v>
      </c>
      <c r="J668" s="287">
        <v>1.6309587280032944</v>
      </c>
      <c r="K668" s="287">
        <v>1.1606867204863083</v>
      </c>
      <c r="L668" s="287">
        <v>0.98971235886169717</v>
      </c>
      <c r="M668" s="287">
        <v>1.2232314410480349</v>
      </c>
      <c r="N668" s="287"/>
      <c r="O668" s="287">
        <v>2.2342887423424846</v>
      </c>
      <c r="P668" s="287">
        <v>1.7321150349560808</v>
      </c>
      <c r="Q668" s="287">
        <v>1.6741599616858238</v>
      </c>
      <c r="R668" s="287">
        <v>1.3615496405078784</v>
      </c>
      <c r="S668" s="287">
        <v>1.5239562390047752</v>
      </c>
      <c r="T668" s="287"/>
    </row>
    <row r="669" spans="1:20">
      <c r="A669" s="275" t="s">
        <v>137</v>
      </c>
    </row>
    <row r="671" spans="1:20">
      <c r="A671" s="413" t="s">
        <v>291</v>
      </c>
      <c r="B671" s="413"/>
      <c r="C671" s="413"/>
      <c r="D671" s="413"/>
      <c r="E671" s="413"/>
      <c r="F671" s="413"/>
      <c r="G671" s="413"/>
      <c r="H671" s="413"/>
      <c r="I671" s="413"/>
      <c r="J671" s="413"/>
      <c r="K671" s="413"/>
      <c r="L671" s="413"/>
      <c r="M671" s="413"/>
      <c r="N671" s="413"/>
      <c r="O671" s="413"/>
      <c r="P671" s="413"/>
      <c r="Q671" s="413"/>
      <c r="R671" s="413"/>
      <c r="S671" s="413"/>
    </row>
    <row r="672" spans="1:20">
      <c r="A672" s="31" t="s">
        <v>75</v>
      </c>
      <c r="B672" s="31" t="s">
        <v>8</v>
      </c>
      <c r="C672" s="32" t="s">
        <v>76</v>
      </c>
      <c r="D672" s="255" t="s">
        <v>90</v>
      </c>
      <c r="E672" s="255" t="s">
        <v>272</v>
      </c>
      <c r="F672" s="255" t="s">
        <v>91</v>
      </c>
      <c r="G672" s="262" t="s">
        <v>92</v>
      </c>
      <c r="H672" s="255" t="s">
        <v>93</v>
      </c>
      <c r="I672" s="263" t="s">
        <v>56</v>
      </c>
      <c r="J672" s="255" t="s">
        <v>94</v>
      </c>
      <c r="K672" s="255" t="s">
        <v>95</v>
      </c>
      <c r="L672" s="263" t="s">
        <v>48</v>
      </c>
      <c r="M672" s="278" t="s">
        <v>49</v>
      </c>
      <c r="N672" s="262" t="s">
        <v>273</v>
      </c>
      <c r="O672" s="255" t="s">
        <v>97</v>
      </c>
      <c r="P672" s="279" t="s">
        <v>55</v>
      </c>
      <c r="Q672" s="272" t="s">
        <v>57</v>
      </c>
      <c r="R672" s="262" t="s">
        <v>98</v>
      </c>
      <c r="S672" s="272" t="s">
        <v>59</v>
      </c>
    </row>
    <row r="673" spans="1:19">
      <c r="A673" s="36">
        <v>1</v>
      </c>
      <c r="B673" s="409" t="s">
        <v>16</v>
      </c>
      <c r="C673" s="37" t="s">
        <v>79</v>
      </c>
      <c r="D673" s="280">
        <v>53136</v>
      </c>
      <c r="E673" s="280">
        <v>27955.45</v>
      </c>
      <c r="F673" s="280">
        <v>119368.29808610154</v>
      </c>
      <c r="G673" s="280">
        <v>6768.7450999999992</v>
      </c>
      <c r="H673" s="280">
        <v>35967.89</v>
      </c>
      <c r="I673" s="280">
        <v>20358.900000000001</v>
      </c>
      <c r="J673" s="280">
        <v>145570</v>
      </c>
      <c r="K673" s="280">
        <v>169476</v>
      </c>
      <c r="L673" s="280">
        <v>165314</v>
      </c>
      <c r="M673" s="280">
        <v>106144.2</v>
      </c>
      <c r="N673" s="280">
        <v>38088</v>
      </c>
      <c r="O673" s="280">
        <v>159109</v>
      </c>
      <c r="P673" s="280">
        <v>36513.067935629559</v>
      </c>
      <c r="Q673" s="280">
        <v>47253</v>
      </c>
      <c r="R673" s="280">
        <v>73925</v>
      </c>
      <c r="S673" s="280">
        <v>102681</v>
      </c>
    </row>
    <row r="674" spans="1:19">
      <c r="A674" s="15">
        <v>2</v>
      </c>
      <c r="B674" s="407"/>
      <c r="C674" s="16" t="s">
        <v>80</v>
      </c>
      <c r="D674" s="268"/>
      <c r="E674" s="264"/>
      <c r="F674" s="268"/>
      <c r="G674" s="268"/>
      <c r="H674" s="268"/>
      <c r="I674" s="264"/>
      <c r="J674" s="268"/>
      <c r="K674" s="268"/>
      <c r="L674" s="264"/>
      <c r="M674" s="264"/>
      <c r="N674" s="268"/>
      <c r="O674" s="268"/>
      <c r="P674" s="268"/>
      <c r="Q674" s="264"/>
      <c r="R674" s="264"/>
      <c r="S674" s="264"/>
    </row>
    <row r="675" spans="1:19">
      <c r="A675" s="15">
        <v>3</v>
      </c>
      <c r="B675" s="407"/>
      <c r="C675" s="16" t="s">
        <v>81</v>
      </c>
      <c r="D675" s="281"/>
      <c r="E675" s="281"/>
      <c r="F675" s="281"/>
      <c r="G675" s="281"/>
      <c r="H675" s="281"/>
      <c r="I675" s="281"/>
      <c r="J675" s="281"/>
      <c r="K675" s="281"/>
      <c r="L675" s="281"/>
      <c r="M675" s="281"/>
      <c r="N675" s="281"/>
      <c r="O675" s="281"/>
      <c r="P675" s="281"/>
      <c r="Q675" s="281"/>
      <c r="R675" s="281"/>
      <c r="S675" s="281"/>
    </row>
    <row r="676" spans="1:19">
      <c r="A676" s="40">
        <v>4</v>
      </c>
      <c r="B676" s="408"/>
      <c r="C676" s="41" t="s">
        <v>82</v>
      </c>
      <c r="D676" s="282">
        <v>2.48</v>
      </c>
      <c r="E676" s="282">
        <v>1.97</v>
      </c>
      <c r="F676" s="282">
        <v>3.5200640448147564</v>
      </c>
      <c r="G676" s="282">
        <v>2.226</v>
      </c>
      <c r="H676" s="282">
        <v>2.37</v>
      </c>
      <c r="I676" s="282">
        <v>2.9</v>
      </c>
      <c r="J676" s="282">
        <v>2.73</v>
      </c>
      <c r="K676" s="282">
        <v>3.5</v>
      </c>
      <c r="L676" s="282">
        <v>2.52</v>
      </c>
      <c r="M676" s="282">
        <v>2.3610000000000002</v>
      </c>
      <c r="N676" s="285">
        <v>0.82213006721277038</v>
      </c>
      <c r="O676" s="285">
        <v>2.4587601589416863</v>
      </c>
      <c r="P676" s="285">
        <v>2.0099999999999998</v>
      </c>
      <c r="Q676" s="285">
        <v>2.2173597443548561</v>
      </c>
      <c r="R676" s="285">
        <v>1.7793337842407846</v>
      </c>
      <c r="S676" s="285">
        <v>2.37902309093211</v>
      </c>
    </row>
    <row r="677" spans="1:19">
      <c r="A677" s="36">
        <v>1</v>
      </c>
      <c r="B677" s="409" t="s">
        <v>17</v>
      </c>
      <c r="C677" s="37" t="s">
        <v>79</v>
      </c>
      <c r="D677" s="17"/>
      <c r="F677" s="17"/>
      <c r="G677" s="17"/>
      <c r="H677" s="17"/>
      <c r="I677" s="264"/>
      <c r="J677" s="17"/>
      <c r="K677" s="17"/>
      <c r="L677" s="264"/>
      <c r="M677" s="264"/>
      <c r="N677" s="43"/>
      <c r="O677" s="280">
        <v>31671.852245898514</v>
      </c>
      <c r="P677" s="280">
        <v>18859.732955162704</v>
      </c>
      <c r="Q677" s="280">
        <v>5534</v>
      </c>
      <c r="R677" s="280">
        <v>45219</v>
      </c>
      <c r="S677" s="280">
        <v>24106</v>
      </c>
    </row>
    <row r="678" spans="1:19">
      <c r="A678" s="15">
        <v>2</v>
      </c>
      <c r="B678" s="407"/>
      <c r="C678" s="16" t="s">
        <v>80</v>
      </c>
      <c r="D678" s="266"/>
      <c r="F678" s="266"/>
      <c r="G678" s="266"/>
      <c r="H678" s="266"/>
      <c r="J678" s="266"/>
      <c r="K678" s="266"/>
      <c r="N678" s="266"/>
      <c r="O678" s="268"/>
      <c r="P678" s="268"/>
      <c r="Q678" s="264"/>
      <c r="R678" s="264"/>
      <c r="S678" s="264"/>
    </row>
    <row r="679" spans="1:19">
      <c r="A679" s="15">
        <v>3</v>
      </c>
      <c r="B679" s="407"/>
      <c r="C679" s="16" t="s">
        <v>81</v>
      </c>
      <c r="D679" s="17"/>
      <c r="F679" s="17"/>
      <c r="G679" s="17"/>
      <c r="H679" s="17"/>
      <c r="J679" s="17"/>
      <c r="K679" s="17"/>
      <c r="N679" s="17"/>
      <c r="O679" s="281"/>
      <c r="P679" s="281"/>
      <c r="Q679" s="281"/>
      <c r="R679" s="281"/>
      <c r="S679" s="281"/>
    </row>
    <row r="680" spans="1:19">
      <c r="A680" s="40">
        <v>4</v>
      </c>
      <c r="B680" s="408"/>
      <c r="C680" s="41" t="s">
        <v>82</v>
      </c>
      <c r="D680" s="17"/>
      <c r="F680" s="17"/>
      <c r="G680" s="17"/>
      <c r="H680" s="17"/>
      <c r="J680" s="17"/>
      <c r="K680" s="17"/>
      <c r="N680" s="17"/>
      <c r="O680" s="285">
        <v>1.9240338882564587</v>
      </c>
      <c r="P680" s="285">
        <v>1.2</v>
      </c>
      <c r="Q680" s="285">
        <v>1.9013913986266713</v>
      </c>
      <c r="R680" s="285">
        <v>1.1389553063977531</v>
      </c>
      <c r="S680" s="285">
        <v>2.0393072264166596</v>
      </c>
    </row>
    <row r="681" spans="1:19">
      <c r="A681" s="36">
        <v>1</v>
      </c>
      <c r="B681" s="409" t="s">
        <v>74</v>
      </c>
      <c r="C681" s="37" t="s">
        <v>79</v>
      </c>
      <c r="D681" s="280">
        <v>10912</v>
      </c>
      <c r="E681" s="280">
        <v>23211.95</v>
      </c>
      <c r="F681" s="280">
        <v>4630.534923424555</v>
      </c>
      <c r="G681" s="280">
        <v>2068.096</v>
      </c>
      <c r="H681" s="280">
        <v>33897.67</v>
      </c>
      <c r="I681" s="280">
        <v>25062</v>
      </c>
      <c r="J681" s="280">
        <v>11158.03</v>
      </c>
      <c r="K681" s="280">
        <v>16621</v>
      </c>
      <c r="L681" s="280">
        <v>7523</v>
      </c>
      <c r="M681" s="280">
        <v>19700</v>
      </c>
      <c r="N681" s="280">
        <v>24626</v>
      </c>
      <c r="O681" s="280">
        <v>89613.710311789051</v>
      </c>
      <c r="P681" s="280">
        <v>26847.888254823891</v>
      </c>
      <c r="Q681" s="280">
        <v>36279</v>
      </c>
      <c r="R681" s="280">
        <v>43435</v>
      </c>
      <c r="S681" s="280">
        <v>11059</v>
      </c>
    </row>
    <row r="682" spans="1:19">
      <c r="A682" s="15">
        <v>2</v>
      </c>
      <c r="B682" s="407"/>
      <c r="C682" s="16" t="s">
        <v>80</v>
      </c>
      <c r="D682" s="268"/>
      <c r="E682" s="264"/>
      <c r="F682" s="268"/>
      <c r="G682" s="268"/>
      <c r="H682" s="268"/>
      <c r="I682" s="264"/>
      <c r="J682" s="268"/>
      <c r="K682" s="268"/>
      <c r="L682" s="264"/>
      <c r="M682" s="264"/>
      <c r="N682" s="268"/>
      <c r="O682" s="268"/>
      <c r="P682" s="268"/>
      <c r="Q682" s="264"/>
      <c r="R682" s="264"/>
      <c r="S682" s="264"/>
    </row>
    <row r="683" spans="1:19">
      <c r="A683" s="15">
        <v>3</v>
      </c>
      <c r="B683" s="407"/>
      <c r="C683" s="16" t="s">
        <v>81</v>
      </c>
      <c r="D683" s="281"/>
      <c r="E683" s="281"/>
      <c r="F683" s="281"/>
      <c r="G683" s="281"/>
      <c r="H683" s="281"/>
      <c r="I683" s="281"/>
      <c r="J683" s="281"/>
      <c r="K683" s="281"/>
      <c r="L683" s="281"/>
      <c r="M683" s="281"/>
      <c r="N683" s="281"/>
      <c r="O683" s="281"/>
      <c r="P683" s="281"/>
      <c r="Q683" s="281"/>
      <c r="R683" s="281"/>
      <c r="S683" s="281"/>
    </row>
    <row r="684" spans="1:19">
      <c r="A684" s="40">
        <v>4</v>
      </c>
      <c r="B684" s="408"/>
      <c r="C684" s="41" t="s">
        <v>82</v>
      </c>
      <c r="D684" s="282">
        <v>2.5099999999999998</v>
      </c>
      <c r="E684" s="282">
        <v>2.31</v>
      </c>
      <c r="F684" s="282">
        <v>3.979879450420666</v>
      </c>
      <c r="G684" s="282">
        <v>5.9639999999999995</v>
      </c>
      <c r="H684" s="285">
        <v>5.35</v>
      </c>
      <c r="I684" s="285">
        <v>4.6500000000000004</v>
      </c>
      <c r="J684" s="285">
        <v>4.1100000000000003</v>
      </c>
      <c r="K684" s="285">
        <v>4.8</v>
      </c>
      <c r="L684" s="285">
        <v>2.61</v>
      </c>
      <c r="M684" s="285">
        <v>2.077</v>
      </c>
      <c r="N684" s="285">
        <v>1.0304166328270934</v>
      </c>
      <c r="O684" s="285">
        <v>3.2469182428601249</v>
      </c>
      <c r="P684" s="285">
        <v>3</v>
      </c>
      <c r="Q684" s="285">
        <v>2.2363212877973484</v>
      </c>
      <c r="R684" s="285">
        <v>2.9134246575342466</v>
      </c>
      <c r="S684" s="285">
        <v>2.4211257799077672</v>
      </c>
    </row>
    <row r="685" spans="1:19">
      <c r="A685" s="36">
        <v>1</v>
      </c>
      <c r="B685" s="409" t="s">
        <v>19</v>
      </c>
      <c r="C685" s="37" t="s">
        <v>79</v>
      </c>
      <c r="D685" s="17"/>
      <c r="F685" s="17"/>
      <c r="G685" s="17"/>
      <c r="H685" s="38"/>
      <c r="I685" s="280">
        <v>5130</v>
      </c>
      <c r="J685" s="280"/>
      <c r="K685" s="280"/>
      <c r="L685" s="280">
        <v>1566</v>
      </c>
      <c r="M685" s="280">
        <v>1835.82</v>
      </c>
      <c r="N685" s="280"/>
      <c r="O685" s="280">
        <v>45442.236742727568</v>
      </c>
      <c r="P685" s="280">
        <v>13926.623410445971</v>
      </c>
      <c r="Q685" s="280">
        <v>22334</v>
      </c>
      <c r="R685" s="280">
        <v>57171</v>
      </c>
      <c r="S685" s="280">
        <v>79553</v>
      </c>
    </row>
    <row r="686" spans="1:19">
      <c r="A686" s="15">
        <v>2</v>
      </c>
      <c r="B686" s="407"/>
      <c r="C686" s="16" t="s">
        <v>80</v>
      </c>
      <c r="D686" s="266"/>
      <c r="F686" s="266"/>
      <c r="G686" s="266"/>
      <c r="H686" s="268"/>
      <c r="I686" s="264"/>
      <c r="J686" s="268"/>
      <c r="K686" s="268"/>
      <c r="L686" s="264"/>
      <c r="M686" s="264"/>
      <c r="N686" s="268"/>
      <c r="O686" s="268"/>
      <c r="P686" s="268"/>
      <c r="Q686" s="264"/>
      <c r="R686" s="264"/>
      <c r="S686" s="264"/>
    </row>
    <row r="687" spans="1:19">
      <c r="A687" s="15">
        <v>3</v>
      </c>
      <c r="B687" s="407"/>
      <c r="C687" s="16" t="s">
        <v>81</v>
      </c>
      <c r="D687" s="17"/>
      <c r="F687" s="17"/>
      <c r="G687" s="17"/>
      <c r="H687" s="281"/>
      <c r="I687" s="281"/>
      <c r="J687" s="281"/>
      <c r="K687" s="281"/>
      <c r="L687" s="281"/>
      <c r="M687" s="281"/>
      <c r="N687" s="281"/>
      <c r="O687" s="281"/>
      <c r="P687" s="281"/>
      <c r="Q687" s="281"/>
      <c r="R687" s="281"/>
      <c r="S687" s="281"/>
    </row>
    <row r="688" spans="1:19">
      <c r="A688" s="40">
        <v>4</v>
      </c>
      <c r="B688" s="408"/>
      <c r="C688" s="41" t="s">
        <v>82</v>
      </c>
      <c r="D688" s="17"/>
      <c r="E688" s="264"/>
      <c r="F688" s="17"/>
      <c r="G688" s="17"/>
      <c r="H688" s="285"/>
      <c r="I688" s="285">
        <v>1.65</v>
      </c>
      <c r="J688" s="285"/>
      <c r="K688" s="285"/>
      <c r="L688" s="285">
        <v>1.51</v>
      </c>
      <c r="M688" s="285">
        <v>2.1110000000000002</v>
      </c>
      <c r="N688" s="285"/>
      <c r="O688" s="285">
        <v>2.5124257774748955</v>
      </c>
      <c r="P688" s="285">
        <v>1.45</v>
      </c>
      <c r="Q688" s="285">
        <v>1.9355556550550732</v>
      </c>
      <c r="R688" s="285">
        <v>1.2952266008990572</v>
      </c>
      <c r="S688" s="285">
        <v>2.0145017786884214</v>
      </c>
    </row>
    <row r="689" spans="1:19">
      <c r="A689" s="36">
        <v>1</v>
      </c>
      <c r="B689" s="409" t="s">
        <v>20</v>
      </c>
      <c r="C689" s="37" t="s">
        <v>79</v>
      </c>
      <c r="D689" s="280">
        <v>50965</v>
      </c>
      <c r="E689" s="280">
        <v>44095</v>
      </c>
      <c r="F689" s="280">
        <v>162629.37220134767</v>
      </c>
      <c r="G689" s="280">
        <v>7087.2734</v>
      </c>
      <c r="H689" s="280">
        <v>49125.35</v>
      </c>
      <c r="I689" s="280">
        <v>47047</v>
      </c>
      <c r="J689" s="280">
        <v>232992.12</v>
      </c>
      <c r="K689" s="280">
        <v>167629</v>
      </c>
      <c r="L689" s="280">
        <v>76155</v>
      </c>
      <c r="M689" s="280">
        <v>84947.199999999997</v>
      </c>
      <c r="N689" s="280">
        <v>46728</v>
      </c>
      <c r="O689" s="280">
        <v>60014.573958621884</v>
      </c>
      <c r="P689" s="280">
        <v>6102.5884802268138</v>
      </c>
      <c r="Q689" s="280">
        <v>54971</v>
      </c>
      <c r="R689" s="278"/>
      <c r="S689" s="278"/>
    </row>
    <row r="690" spans="1:19">
      <c r="A690" s="15">
        <v>2</v>
      </c>
      <c r="B690" s="407"/>
      <c r="C690" s="16" t="s">
        <v>80</v>
      </c>
      <c r="D690" s="268"/>
      <c r="E690" s="264"/>
      <c r="F690" s="268"/>
      <c r="G690" s="268"/>
      <c r="H690" s="268"/>
      <c r="I690" s="264"/>
      <c r="J690" s="268"/>
      <c r="K690" s="268"/>
      <c r="L690" s="264"/>
      <c r="M690" s="264"/>
      <c r="N690" s="268"/>
      <c r="O690" s="268"/>
      <c r="P690" s="268"/>
      <c r="Q690" s="264"/>
      <c r="R690" s="264"/>
      <c r="S690" s="264"/>
    </row>
    <row r="691" spans="1:19">
      <c r="A691" s="15">
        <v>3</v>
      </c>
      <c r="B691" s="407"/>
      <c r="C691" s="16" t="s">
        <v>81</v>
      </c>
      <c r="D691" s="281"/>
      <c r="E691" s="281"/>
      <c r="F691" s="281"/>
      <c r="G691" s="281"/>
      <c r="H691" s="281"/>
      <c r="I691" s="281"/>
      <c r="J691" s="281"/>
      <c r="K691" s="281"/>
      <c r="L691" s="281"/>
      <c r="M691" s="281"/>
      <c r="N691" s="281"/>
      <c r="O691" s="281"/>
      <c r="P691" s="281"/>
      <c r="Q691" s="281"/>
      <c r="R691" s="264"/>
      <c r="S691" s="264"/>
    </row>
    <row r="692" spans="1:19">
      <c r="A692" s="40">
        <v>4</v>
      </c>
      <c r="B692" s="408"/>
      <c r="C692" s="41" t="s">
        <v>82</v>
      </c>
      <c r="D692" s="285">
        <v>22.13</v>
      </c>
      <c r="E692" s="285">
        <v>14.92</v>
      </c>
      <c r="F692" s="285">
        <v>22.989988188051012</v>
      </c>
      <c r="G692" s="285">
        <v>22.407</v>
      </c>
      <c r="H692" s="285">
        <v>23.93</v>
      </c>
      <c r="I692" s="285">
        <v>24.48</v>
      </c>
      <c r="J692" s="285">
        <v>29.94</v>
      </c>
      <c r="K692" s="285">
        <v>27.3</v>
      </c>
      <c r="L692" s="285">
        <v>23.58</v>
      </c>
      <c r="M692" s="285">
        <v>27.190999999999999</v>
      </c>
      <c r="N692" s="285">
        <v>11.286260028800658</v>
      </c>
      <c r="O692" s="285">
        <v>10.643426292241919</v>
      </c>
      <c r="P692" s="285">
        <v>4.7</v>
      </c>
      <c r="Q692" s="285">
        <v>18.519122810209019</v>
      </c>
      <c r="R692" s="264"/>
      <c r="S692" s="264"/>
    </row>
    <row r="693" spans="1:19">
      <c r="A693" s="36">
        <v>1</v>
      </c>
      <c r="B693" s="409" t="s">
        <v>21</v>
      </c>
      <c r="C693" s="37" t="s">
        <v>79</v>
      </c>
      <c r="D693" s="280">
        <v>5940</v>
      </c>
      <c r="E693" s="280">
        <v>42157.4</v>
      </c>
      <c r="F693" s="280">
        <v>9235.5176690412245</v>
      </c>
      <c r="G693" s="280"/>
      <c r="H693" s="280">
        <v>4083.68</v>
      </c>
      <c r="I693" s="280">
        <v>7061</v>
      </c>
      <c r="J693" s="280">
        <v>29535.4</v>
      </c>
      <c r="K693" s="280">
        <v>70460</v>
      </c>
      <c r="L693" s="280">
        <v>33040</v>
      </c>
      <c r="M693" s="280">
        <v>1649.34</v>
      </c>
      <c r="N693" s="280">
        <v>12323</v>
      </c>
      <c r="O693" s="38"/>
      <c r="P693" s="38"/>
      <c r="Q693" s="278"/>
      <c r="R693" s="278"/>
      <c r="S693" s="278"/>
    </row>
    <row r="694" spans="1:19">
      <c r="A694" s="15">
        <v>2</v>
      </c>
      <c r="B694" s="407"/>
      <c r="C694" s="16" t="s">
        <v>80</v>
      </c>
      <c r="D694" s="268"/>
      <c r="E694" s="264"/>
      <c r="F694" s="268"/>
      <c r="G694" s="268"/>
      <c r="H694" s="268"/>
      <c r="I694" s="264"/>
      <c r="J694" s="268"/>
      <c r="K694" s="268"/>
      <c r="L694" s="264"/>
      <c r="M694" s="264"/>
      <c r="N694" s="268"/>
      <c r="O694" s="268"/>
      <c r="P694" s="268"/>
      <c r="Q694" s="264"/>
      <c r="R694" s="264"/>
      <c r="S694" s="264"/>
    </row>
    <row r="695" spans="1:19">
      <c r="A695" s="15">
        <v>3</v>
      </c>
      <c r="B695" s="407"/>
      <c r="C695" s="16" t="s">
        <v>81</v>
      </c>
      <c r="D695" s="281"/>
      <c r="E695" s="281"/>
      <c r="F695" s="281"/>
      <c r="G695" s="281"/>
      <c r="H695" s="281"/>
      <c r="I695" s="281"/>
      <c r="J695" s="281"/>
      <c r="K695" s="281"/>
      <c r="L695" s="281"/>
      <c r="M695" s="281"/>
      <c r="N695" s="281"/>
      <c r="O695" s="35"/>
      <c r="P695" s="35"/>
      <c r="Q695" s="264"/>
      <c r="R695" s="264"/>
      <c r="S695" s="264"/>
    </row>
    <row r="696" spans="1:19">
      <c r="A696" s="40">
        <v>4</v>
      </c>
      <c r="B696" s="408"/>
      <c r="C696" s="41" t="s">
        <v>82</v>
      </c>
      <c r="D696" s="285">
        <v>8.3000000000000007</v>
      </c>
      <c r="E696" s="285">
        <v>7.48</v>
      </c>
      <c r="F696" s="285">
        <v>6.1804913364428327</v>
      </c>
      <c r="G696" s="285">
        <v>0</v>
      </c>
      <c r="H696" s="285">
        <v>5.87</v>
      </c>
      <c r="I696" s="285">
        <v>7.31</v>
      </c>
      <c r="J696" s="285">
        <v>9.24</v>
      </c>
      <c r="K696" s="285">
        <v>7.5</v>
      </c>
      <c r="L696" s="285">
        <v>7.85</v>
      </c>
      <c r="M696" s="285">
        <v>8.7940000000000005</v>
      </c>
      <c r="N696" s="285">
        <v>2.0750417917714845</v>
      </c>
      <c r="O696" s="42"/>
      <c r="P696" s="42"/>
      <c r="Q696" s="284"/>
      <c r="R696" s="284"/>
      <c r="S696" s="284"/>
    </row>
    <row r="697" spans="1:19">
      <c r="A697" s="36">
        <v>1</v>
      </c>
      <c r="B697" s="409" t="s">
        <v>22</v>
      </c>
      <c r="C697" s="37" t="s">
        <v>79</v>
      </c>
      <c r="D697" s="280">
        <v>23202</v>
      </c>
      <c r="E697" s="280">
        <v>71975.05</v>
      </c>
      <c r="F697" s="280">
        <v>24370.000000000007</v>
      </c>
      <c r="G697" s="280">
        <v>290.59059999999999</v>
      </c>
      <c r="H697" s="280">
        <v>5190.7700000000004</v>
      </c>
      <c r="I697" s="280">
        <v>7284</v>
      </c>
      <c r="J697" s="280">
        <v>89129.05</v>
      </c>
      <c r="K697" s="280">
        <v>125689</v>
      </c>
      <c r="L697" s="280">
        <v>22222</v>
      </c>
      <c r="M697" s="280">
        <v>3234</v>
      </c>
      <c r="N697" s="280">
        <v>64999</v>
      </c>
      <c r="O697" s="17"/>
      <c r="P697" s="17"/>
    </row>
    <row r="698" spans="1:19">
      <c r="A698" s="15">
        <v>2</v>
      </c>
      <c r="B698" s="407"/>
      <c r="C698" s="16" t="s">
        <v>80</v>
      </c>
      <c r="D698" s="268"/>
      <c r="E698" s="264"/>
      <c r="F698" s="268"/>
      <c r="G698" s="268"/>
      <c r="H698" s="268"/>
      <c r="I698" s="264"/>
      <c r="J698" s="268"/>
      <c r="K698" s="268"/>
      <c r="L698" s="264"/>
      <c r="M698" s="264"/>
      <c r="N698" s="268"/>
      <c r="O698" s="266"/>
      <c r="P698" s="266"/>
    </row>
    <row r="699" spans="1:19">
      <c r="A699" s="15">
        <v>3</v>
      </c>
      <c r="B699" s="407"/>
      <c r="C699" s="16" t="s">
        <v>81</v>
      </c>
      <c r="D699" s="281"/>
      <c r="E699" s="281"/>
      <c r="F699" s="281"/>
      <c r="G699" s="281"/>
      <c r="H699" s="281"/>
      <c r="I699" s="281"/>
      <c r="J699" s="281"/>
      <c r="K699" s="281"/>
      <c r="L699" s="281"/>
      <c r="M699" s="281"/>
      <c r="N699" s="281"/>
      <c r="O699" s="17"/>
      <c r="P699" s="17"/>
    </row>
    <row r="700" spans="1:19">
      <c r="A700" s="40">
        <v>4</v>
      </c>
      <c r="B700" s="408"/>
      <c r="C700" s="41" t="s">
        <v>82</v>
      </c>
      <c r="D700" s="285">
        <v>15.8</v>
      </c>
      <c r="E700" s="285">
        <v>11.64</v>
      </c>
      <c r="F700" s="285">
        <v>11.273609663613824</v>
      </c>
      <c r="G700" s="285">
        <v>23.215499999999999</v>
      </c>
      <c r="H700" s="285">
        <v>7.51</v>
      </c>
      <c r="I700" s="285">
        <v>7.21</v>
      </c>
      <c r="J700" s="285">
        <v>10.85</v>
      </c>
      <c r="K700" s="285">
        <v>16.100000000000001</v>
      </c>
      <c r="L700" s="285">
        <v>14.4</v>
      </c>
      <c r="M700" s="285">
        <v>11.87</v>
      </c>
      <c r="N700" s="285">
        <v>15.986017938737518</v>
      </c>
      <c r="O700" s="17"/>
      <c r="P700" s="17"/>
    </row>
    <row r="701" spans="1:19">
      <c r="A701" s="15">
        <v>1</v>
      </c>
      <c r="B701" s="407" t="s">
        <v>23</v>
      </c>
      <c r="C701" s="16" t="s">
        <v>79</v>
      </c>
      <c r="D701" s="280">
        <v>955</v>
      </c>
      <c r="E701" s="280">
        <v>11921.91</v>
      </c>
      <c r="F701" s="280">
        <v>2800.0459016393443</v>
      </c>
      <c r="G701" s="280"/>
      <c r="H701" s="280">
        <v>17850.919999999998</v>
      </c>
      <c r="I701" s="280">
        <v>33172</v>
      </c>
      <c r="J701" s="280">
        <v>42146.57</v>
      </c>
      <c r="K701" s="280">
        <v>43865</v>
      </c>
      <c r="L701" s="280">
        <v>41667</v>
      </c>
      <c r="M701" s="280">
        <v>132099.45000000001</v>
      </c>
      <c r="N701" s="280">
        <v>2125</v>
      </c>
      <c r="O701" s="280">
        <v>120510.19898459458</v>
      </c>
      <c r="P701" s="280">
        <v>17052.903761979949</v>
      </c>
      <c r="Q701" s="280">
        <v>57153</v>
      </c>
      <c r="R701" s="280"/>
      <c r="S701" s="280">
        <v>61144</v>
      </c>
    </row>
    <row r="702" spans="1:19">
      <c r="A702" s="15">
        <v>2</v>
      </c>
      <c r="B702" s="407"/>
      <c r="C702" s="16" t="s">
        <v>80</v>
      </c>
      <c r="D702" s="268"/>
      <c r="E702" s="264"/>
      <c r="F702" s="268"/>
      <c r="G702" s="268"/>
      <c r="H702" s="268"/>
      <c r="I702" s="264"/>
      <c r="J702" s="268"/>
      <c r="K702" s="268"/>
      <c r="L702" s="264"/>
      <c r="M702" s="264"/>
      <c r="N702" s="268"/>
      <c r="O702" s="268"/>
      <c r="P702" s="268"/>
      <c r="Q702" s="264"/>
      <c r="R702" s="264"/>
      <c r="S702" s="264"/>
    </row>
    <row r="703" spans="1:19">
      <c r="A703" s="15">
        <v>3</v>
      </c>
      <c r="B703" s="407"/>
      <c r="C703" s="16" t="s">
        <v>81</v>
      </c>
      <c r="D703" s="281"/>
      <c r="E703" s="281"/>
      <c r="F703" s="281"/>
      <c r="G703" s="281"/>
      <c r="H703" s="281"/>
      <c r="I703" s="281"/>
      <c r="J703" s="281"/>
      <c r="K703" s="281"/>
      <c r="L703" s="281"/>
      <c r="M703" s="281"/>
      <c r="N703" s="281"/>
      <c r="O703" s="281"/>
      <c r="P703" s="281"/>
      <c r="Q703" s="281"/>
      <c r="R703" s="281"/>
      <c r="S703" s="281"/>
    </row>
    <row r="704" spans="1:19">
      <c r="A704" s="40">
        <v>4</v>
      </c>
      <c r="B704" s="408"/>
      <c r="C704" s="41" t="s">
        <v>82</v>
      </c>
      <c r="D704" s="282">
        <v>9.17</v>
      </c>
      <c r="E704" s="282">
        <v>10.07</v>
      </c>
      <c r="F704" s="282">
        <v>7.78</v>
      </c>
      <c r="G704" s="282">
        <v>0</v>
      </c>
      <c r="H704" s="282">
        <v>15.72</v>
      </c>
      <c r="I704" s="285">
        <v>21.68</v>
      </c>
      <c r="J704" s="285">
        <v>21.83</v>
      </c>
      <c r="K704" s="285">
        <v>19.5</v>
      </c>
      <c r="L704" s="285">
        <v>16.440000000000001</v>
      </c>
      <c r="M704" s="285">
        <v>21.53</v>
      </c>
      <c r="N704" s="285">
        <v>13.683534117647058</v>
      </c>
      <c r="O704" s="285">
        <v>17.766648695060105</v>
      </c>
      <c r="P704" s="285">
        <v>3.6</v>
      </c>
      <c r="Q704" s="285">
        <v>16.823384599233634</v>
      </c>
      <c r="R704" s="285"/>
      <c r="S704" s="285">
        <v>20.063139474028524</v>
      </c>
    </row>
    <row r="705" spans="1:20">
      <c r="A705" s="36">
        <v>1</v>
      </c>
      <c r="B705" s="409" t="s">
        <v>85</v>
      </c>
      <c r="C705" s="37" t="s">
        <v>79</v>
      </c>
      <c r="D705" s="17"/>
      <c r="F705" s="17"/>
      <c r="G705" s="17"/>
      <c r="H705" s="35"/>
      <c r="I705" s="280">
        <v>4605</v>
      </c>
      <c r="J705" s="280"/>
      <c r="K705" s="280"/>
      <c r="L705" s="280"/>
      <c r="M705" s="280"/>
      <c r="N705" s="280"/>
      <c r="O705" s="280">
        <v>56663.90489876199</v>
      </c>
      <c r="P705" s="280">
        <v>15423.973249255077</v>
      </c>
      <c r="Q705" s="280">
        <v>14954</v>
      </c>
      <c r="R705" s="280">
        <v>21750</v>
      </c>
      <c r="S705" s="280">
        <v>25580</v>
      </c>
    </row>
    <row r="706" spans="1:20">
      <c r="A706" s="15">
        <v>2</v>
      </c>
      <c r="B706" s="407"/>
      <c r="C706" s="16" t="s">
        <v>80</v>
      </c>
      <c r="D706" s="266"/>
      <c r="F706" s="266"/>
      <c r="G706" s="266"/>
      <c r="H706" s="268"/>
      <c r="I706" s="264"/>
      <c r="J706" s="268"/>
      <c r="K706" s="268"/>
      <c r="L706" s="264"/>
      <c r="M706" s="264"/>
      <c r="N706" s="268"/>
      <c r="O706" s="268"/>
      <c r="P706" s="268"/>
      <c r="Q706" s="264"/>
      <c r="R706" s="264"/>
      <c r="S706" s="264"/>
    </row>
    <row r="707" spans="1:20">
      <c r="A707" s="15">
        <v>3</v>
      </c>
      <c r="B707" s="407"/>
      <c r="C707" s="16" t="s">
        <v>81</v>
      </c>
      <c r="D707" s="17"/>
      <c r="F707" s="17"/>
      <c r="G707" s="17"/>
      <c r="H707" s="35"/>
      <c r="I707" s="281"/>
      <c r="J707" s="281"/>
      <c r="K707" s="281"/>
      <c r="L707" s="281"/>
      <c r="M707" s="281"/>
      <c r="N707" s="281"/>
      <c r="O707" s="281"/>
      <c r="P707" s="281"/>
      <c r="Q707" s="281"/>
      <c r="R707" s="281"/>
      <c r="S707" s="281"/>
    </row>
    <row r="708" spans="1:20">
      <c r="A708" s="40">
        <v>4</v>
      </c>
      <c r="B708" s="408"/>
      <c r="C708" s="41" t="s">
        <v>82</v>
      </c>
      <c r="D708" s="44"/>
      <c r="E708" s="284"/>
      <c r="F708" s="44"/>
      <c r="G708" s="44"/>
      <c r="H708" s="35"/>
      <c r="I708" s="285">
        <v>1.57</v>
      </c>
      <c r="J708" s="285"/>
      <c r="K708" s="285"/>
      <c r="L708" s="285"/>
      <c r="M708" s="285"/>
      <c r="N708" s="285"/>
      <c r="O708" s="285">
        <v>2.082306659854996</v>
      </c>
      <c r="P708" s="285">
        <v>1.7</v>
      </c>
      <c r="Q708" s="285">
        <v>1.9602781864384109</v>
      </c>
      <c r="R708" s="285">
        <v>1.3977466666666667</v>
      </c>
      <c r="S708" s="285">
        <v>1.7221383893666928</v>
      </c>
    </row>
    <row r="709" spans="1:20">
      <c r="A709" s="15">
        <v>1</v>
      </c>
      <c r="B709" s="407" t="s">
        <v>24</v>
      </c>
      <c r="C709" s="16" t="s">
        <v>79</v>
      </c>
      <c r="D709" s="17"/>
      <c r="F709" s="17"/>
      <c r="G709" s="17"/>
      <c r="H709" s="280">
        <v>833</v>
      </c>
      <c r="I709" s="280">
        <v>9893</v>
      </c>
      <c r="J709" s="280">
        <v>11012</v>
      </c>
      <c r="K709" s="280">
        <v>6560</v>
      </c>
      <c r="L709" s="280">
        <v>3410.6315657854266</v>
      </c>
      <c r="M709" s="280">
        <v>14157.9</v>
      </c>
      <c r="N709" s="280"/>
      <c r="O709" s="280">
        <v>59749.415351035888</v>
      </c>
      <c r="P709" s="280">
        <v>23508.658909760477</v>
      </c>
      <c r="Q709" s="280">
        <v>51580</v>
      </c>
      <c r="R709" s="280">
        <v>42470</v>
      </c>
      <c r="S709" s="280">
        <v>81222</v>
      </c>
      <c r="T709" s="278"/>
    </row>
    <row r="710" spans="1:20">
      <c r="A710" s="15">
        <v>2</v>
      </c>
      <c r="B710" s="407"/>
      <c r="C710" s="16" t="s">
        <v>80</v>
      </c>
      <c r="D710" s="266"/>
      <c r="F710" s="266"/>
      <c r="G710" s="266"/>
      <c r="H710" s="266"/>
      <c r="I710" s="264"/>
      <c r="J710" s="268"/>
      <c r="K710" s="268"/>
      <c r="L710" s="264"/>
      <c r="M710" s="264"/>
      <c r="N710" s="268"/>
      <c r="O710" s="268"/>
      <c r="P710" s="268"/>
      <c r="Q710" s="264"/>
      <c r="R710" s="264"/>
      <c r="S710" s="264"/>
      <c r="T710" s="264"/>
    </row>
    <row r="711" spans="1:20">
      <c r="A711" s="15">
        <v>3</v>
      </c>
      <c r="B711" s="407"/>
      <c r="C711" s="16" t="s">
        <v>81</v>
      </c>
      <c r="D711" s="17"/>
      <c r="F711" s="17"/>
      <c r="G711" s="17"/>
      <c r="H711" s="281"/>
      <c r="I711" s="281"/>
      <c r="J711" s="281"/>
      <c r="K711" s="281"/>
      <c r="L711" s="281"/>
      <c r="M711" s="281"/>
      <c r="N711" s="281"/>
      <c r="O711" s="281"/>
      <c r="P711" s="281"/>
      <c r="Q711" s="281"/>
      <c r="R711" s="281"/>
      <c r="S711" s="281"/>
      <c r="T711" s="264"/>
    </row>
    <row r="712" spans="1:20">
      <c r="A712" s="40">
        <v>4</v>
      </c>
      <c r="B712" s="408"/>
      <c r="C712" s="41" t="s">
        <v>82</v>
      </c>
      <c r="D712" s="44"/>
      <c r="E712" s="284"/>
      <c r="F712" s="44"/>
      <c r="G712" s="44"/>
      <c r="H712" s="285">
        <v>2.12</v>
      </c>
      <c r="I712" s="285">
        <v>2</v>
      </c>
      <c r="J712" s="285">
        <v>1.64</v>
      </c>
      <c r="K712" s="285">
        <v>2.1</v>
      </c>
      <c r="L712" s="285">
        <v>1.22</v>
      </c>
      <c r="M712" s="285">
        <v>1.7789999999999999</v>
      </c>
      <c r="N712" s="285"/>
      <c r="O712" s="285">
        <v>3.1469793360015901</v>
      </c>
      <c r="P712" s="285">
        <v>1.6</v>
      </c>
      <c r="Q712" s="285">
        <v>1.9351395889879799</v>
      </c>
      <c r="R712" s="285">
        <v>1.3432691311514011</v>
      </c>
      <c r="S712" s="285">
        <v>1.8000972642880009</v>
      </c>
      <c r="T712" s="285">
        <v>2.0087286540314158</v>
      </c>
    </row>
    <row r="713" spans="1:20">
      <c r="A713" s="15">
        <v>1</v>
      </c>
      <c r="B713" s="409" t="s">
        <v>25</v>
      </c>
      <c r="C713" s="37" t="s">
        <v>79</v>
      </c>
      <c r="D713" s="43"/>
      <c r="E713" s="278"/>
      <c r="F713" s="43"/>
      <c r="G713" s="43"/>
      <c r="H713" s="280">
        <v>4110.33</v>
      </c>
      <c r="I713" s="280">
        <v>1784.41</v>
      </c>
      <c r="J713" s="280">
        <v>1829.23</v>
      </c>
      <c r="K713" s="280">
        <v>8941</v>
      </c>
      <c r="L713" s="280">
        <v>1999</v>
      </c>
      <c r="M713" s="280">
        <v>9315.7199999999993</v>
      </c>
      <c r="N713" s="280"/>
      <c r="O713" s="280">
        <v>34550.799426776466</v>
      </c>
      <c r="P713" s="280">
        <v>14396.180767111404</v>
      </c>
      <c r="Q713" s="280">
        <v>14533</v>
      </c>
      <c r="R713" s="280">
        <v>26409</v>
      </c>
      <c r="S713" s="280">
        <v>66354</v>
      </c>
      <c r="T713" s="278"/>
    </row>
    <row r="714" spans="1:20">
      <c r="A714" s="15">
        <v>2</v>
      </c>
      <c r="B714" s="407"/>
      <c r="C714" s="16" t="s">
        <v>80</v>
      </c>
      <c r="D714" s="266"/>
      <c r="E714" s="264"/>
      <c r="F714" s="266"/>
      <c r="G714" s="266"/>
      <c r="H714" s="268"/>
      <c r="I714" s="264"/>
      <c r="J714" s="268"/>
      <c r="K714" s="268"/>
      <c r="L714" s="264"/>
      <c r="M714" s="264"/>
      <c r="N714" s="268"/>
      <c r="O714" s="268"/>
      <c r="P714" s="268"/>
      <c r="Q714" s="264"/>
      <c r="R714" s="264"/>
      <c r="S714" s="264"/>
      <c r="T714" s="264"/>
    </row>
    <row r="715" spans="1:20">
      <c r="A715" s="15">
        <v>3</v>
      </c>
      <c r="B715" s="407"/>
      <c r="C715" s="16" t="s">
        <v>81</v>
      </c>
      <c r="D715" s="17"/>
      <c r="E715" s="264"/>
      <c r="F715" s="17"/>
      <c r="G715" s="17"/>
      <c r="H715" s="281"/>
      <c r="I715" s="281"/>
      <c r="J715" s="281"/>
      <c r="K715" s="281"/>
      <c r="L715" s="281"/>
      <c r="M715" s="281"/>
      <c r="N715" s="281"/>
      <c r="O715" s="281"/>
      <c r="P715" s="281"/>
      <c r="Q715" s="281"/>
      <c r="R715" s="281"/>
      <c r="S715" s="281"/>
      <c r="T715" s="264"/>
    </row>
    <row r="716" spans="1:20" ht="10.8" thickBot="1">
      <c r="A716" s="15">
        <v>4</v>
      </c>
      <c r="B716" s="408"/>
      <c r="C716" s="41" t="s">
        <v>82</v>
      </c>
      <c r="D716" s="44"/>
      <c r="E716" s="284"/>
      <c r="F716" s="44"/>
      <c r="G716" s="44"/>
      <c r="H716" s="282">
        <v>2.61</v>
      </c>
      <c r="I716" s="282">
        <v>2.52</v>
      </c>
      <c r="J716" s="282">
        <v>1.65</v>
      </c>
      <c r="K716" s="282">
        <v>2.2000000000000002</v>
      </c>
      <c r="L716" s="282">
        <v>1.056987432027193</v>
      </c>
      <c r="M716" s="282">
        <v>1.294</v>
      </c>
      <c r="N716" s="282"/>
      <c r="O716" s="282">
        <v>3.5750801903286304</v>
      </c>
      <c r="P716" s="282">
        <v>1.75</v>
      </c>
      <c r="Q716" s="282">
        <v>1.8273997110025462</v>
      </c>
      <c r="R716" s="282">
        <v>1.3673209890567608</v>
      </c>
      <c r="S716" s="282">
        <v>1.5707337914820509</v>
      </c>
      <c r="T716" s="282">
        <v>1.9958857837788126</v>
      </c>
    </row>
    <row r="717" spans="1:20">
      <c r="A717" s="275" t="s">
        <v>137</v>
      </c>
    </row>
    <row r="720" spans="1:20">
      <c r="B720" s="382" t="s">
        <v>308</v>
      </c>
      <c r="C720" s="382"/>
    </row>
  </sheetData>
  <mergeCells count="179">
    <mergeCell ref="B689:B692"/>
    <mergeCell ref="B693:B696"/>
    <mergeCell ref="B697:B700"/>
    <mergeCell ref="B701:B704"/>
    <mergeCell ref="B705:B708"/>
    <mergeCell ref="B709:B712"/>
    <mergeCell ref="B713:B716"/>
    <mergeCell ref="B653:B656"/>
    <mergeCell ref="B657:B660"/>
    <mergeCell ref="B661:B664"/>
    <mergeCell ref="B665:B668"/>
    <mergeCell ref="A671:S671"/>
    <mergeCell ref="B673:B676"/>
    <mergeCell ref="B677:B680"/>
    <mergeCell ref="B681:B684"/>
    <mergeCell ref="B685:B688"/>
    <mergeCell ref="B629:B632"/>
    <mergeCell ref="B633:B636"/>
    <mergeCell ref="B637:B640"/>
    <mergeCell ref="B641:B644"/>
    <mergeCell ref="B645:B648"/>
    <mergeCell ref="B649:B652"/>
    <mergeCell ref="B560:B563"/>
    <mergeCell ref="B564:B567"/>
    <mergeCell ref="B568:B571"/>
    <mergeCell ref="B609:B612"/>
    <mergeCell ref="B613:B616"/>
    <mergeCell ref="B617:B620"/>
    <mergeCell ref="A575:S575"/>
    <mergeCell ref="B577:B580"/>
    <mergeCell ref="B581:B584"/>
    <mergeCell ref="B585:B588"/>
    <mergeCell ref="B589:B592"/>
    <mergeCell ref="B593:B596"/>
    <mergeCell ref="B597:B600"/>
    <mergeCell ref="B601:B604"/>
    <mergeCell ref="B605:B608"/>
    <mergeCell ref="B4:B7"/>
    <mergeCell ref="B8:B11"/>
    <mergeCell ref="B12:B15"/>
    <mergeCell ref="B16:B19"/>
    <mergeCell ref="B20:B23"/>
    <mergeCell ref="B24:B27"/>
    <mergeCell ref="A526:S526"/>
    <mergeCell ref="A623:S623"/>
    <mergeCell ref="B625:B628"/>
    <mergeCell ref="B528:B531"/>
    <mergeCell ref="B532:B535"/>
    <mergeCell ref="B536:B539"/>
    <mergeCell ref="B540:B543"/>
    <mergeCell ref="B544:B547"/>
    <mergeCell ref="B548:B551"/>
    <mergeCell ref="B552:B555"/>
    <mergeCell ref="B556:B559"/>
    <mergeCell ref="B55:B58"/>
    <mergeCell ref="B59:B62"/>
    <mergeCell ref="B63:B66"/>
    <mergeCell ref="B67:B70"/>
    <mergeCell ref="B71:B74"/>
    <mergeCell ref="B75:B78"/>
    <mergeCell ref="B28:B31"/>
    <mergeCell ref="B32:B35"/>
    <mergeCell ref="B36:B39"/>
    <mergeCell ref="B40:B43"/>
    <mergeCell ref="B44:B47"/>
    <mergeCell ref="B51:B54"/>
    <mergeCell ref="B106:B109"/>
    <mergeCell ref="B110:B113"/>
    <mergeCell ref="B114:B117"/>
    <mergeCell ref="B118:B121"/>
    <mergeCell ref="B122:B125"/>
    <mergeCell ref="B126:B129"/>
    <mergeCell ref="B79:B82"/>
    <mergeCell ref="B83:B86"/>
    <mergeCell ref="B87:B90"/>
    <mergeCell ref="B91:B94"/>
    <mergeCell ref="B98:B101"/>
    <mergeCell ref="B102:B105"/>
    <mergeCell ref="A96:M96"/>
    <mergeCell ref="B145:B148"/>
    <mergeCell ref="B149:B152"/>
    <mergeCell ref="B153:B156"/>
    <mergeCell ref="B157:B160"/>
    <mergeCell ref="B161:B164"/>
    <mergeCell ref="B165:B168"/>
    <mergeCell ref="A143:M143"/>
    <mergeCell ref="B130:B133"/>
    <mergeCell ref="B134:B137"/>
    <mergeCell ref="B138:B141"/>
    <mergeCell ref="B195:B198"/>
    <mergeCell ref="B199:B202"/>
    <mergeCell ref="B203:B206"/>
    <mergeCell ref="B207:B210"/>
    <mergeCell ref="B211:B214"/>
    <mergeCell ref="B215:B218"/>
    <mergeCell ref="B169:B172"/>
    <mergeCell ref="B173:B176"/>
    <mergeCell ref="B177:B180"/>
    <mergeCell ref="B181:B184"/>
    <mergeCell ref="B185:B188"/>
    <mergeCell ref="B191:B194"/>
    <mergeCell ref="A189:M189"/>
    <mergeCell ref="B245:B248"/>
    <mergeCell ref="B249:B252"/>
    <mergeCell ref="B253:B256"/>
    <mergeCell ref="B257:B260"/>
    <mergeCell ref="B261:B264"/>
    <mergeCell ref="B265:B268"/>
    <mergeCell ref="B219:B222"/>
    <mergeCell ref="B223:B226"/>
    <mergeCell ref="B227:B230"/>
    <mergeCell ref="B231:B234"/>
    <mergeCell ref="B237:B240"/>
    <mergeCell ref="B241:B244"/>
    <mergeCell ref="A235:M235"/>
    <mergeCell ref="B296:B299"/>
    <mergeCell ref="B300:B303"/>
    <mergeCell ref="B304:B307"/>
    <mergeCell ref="B308:B311"/>
    <mergeCell ref="B312:B315"/>
    <mergeCell ref="B316:B319"/>
    <mergeCell ref="B269:B272"/>
    <mergeCell ref="B273:B276"/>
    <mergeCell ref="B277:B280"/>
    <mergeCell ref="B284:B287"/>
    <mergeCell ref="B288:B291"/>
    <mergeCell ref="B292:B295"/>
    <mergeCell ref="A281:XFD281"/>
    <mergeCell ref="A282:M282"/>
    <mergeCell ref="B479:B482"/>
    <mergeCell ref="B422:B425"/>
    <mergeCell ref="B427:B431"/>
    <mergeCell ref="B432:B436"/>
    <mergeCell ref="B358:B361"/>
    <mergeCell ref="B362:B365"/>
    <mergeCell ref="B366:B369"/>
    <mergeCell ref="B320:B323"/>
    <mergeCell ref="B324:B327"/>
    <mergeCell ref="B330:B333"/>
    <mergeCell ref="B334:B337"/>
    <mergeCell ref="B338:B341"/>
    <mergeCell ref="B342:B345"/>
    <mergeCell ref="A328:M328"/>
    <mergeCell ref="B346:B349"/>
    <mergeCell ref="B350:B353"/>
    <mergeCell ref="B354:B357"/>
    <mergeCell ref="B404:B407"/>
    <mergeCell ref="B408:B411"/>
    <mergeCell ref="B412:B415"/>
    <mergeCell ref="B416:B419"/>
    <mergeCell ref="B452:B456"/>
    <mergeCell ref="B457:B461"/>
    <mergeCell ref="B462:B466"/>
    <mergeCell ref="B467:B471"/>
    <mergeCell ref="B472:B476"/>
    <mergeCell ref="B507:B510"/>
    <mergeCell ref="B511:B514"/>
    <mergeCell ref="B515:B518"/>
    <mergeCell ref="B519:B522"/>
    <mergeCell ref="B370:B373"/>
    <mergeCell ref="B376:B379"/>
    <mergeCell ref="B380:B383"/>
    <mergeCell ref="B384:B387"/>
    <mergeCell ref="B388:B391"/>
    <mergeCell ref="B392:B395"/>
    <mergeCell ref="B495:B498"/>
    <mergeCell ref="B499:B502"/>
    <mergeCell ref="B503:B506"/>
    <mergeCell ref="B437:B441"/>
    <mergeCell ref="B442:B446"/>
    <mergeCell ref="B447:B451"/>
    <mergeCell ref="A374:M374"/>
    <mergeCell ref="A420:M420"/>
    <mergeCell ref="A477:M477"/>
    <mergeCell ref="B483:B486"/>
    <mergeCell ref="B487:B490"/>
    <mergeCell ref="B491:B494"/>
    <mergeCell ref="B396:B399"/>
    <mergeCell ref="B400:B403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9" workbookViewId="0">
      <selection activeCell="A2" sqref="A2:D2"/>
    </sheetView>
  </sheetViews>
  <sheetFormatPr defaultColWidth="9.109375" defaultRowHeight="13.8"/>
  <cols>
    <col min="1" max="1" width="12.44140625" style="67" customWidth="1"/>
    <col min="2" max="2" width="12.5546875" style="67" customWidth="1"/>
    <col min="3" max="4" width="13" style="67" customWidth="1"/>
    <col min="5" max="5" width="9.109375" style="67"/>
    <col min="6" max="6" width="10.44140625" style="67" bestFit="1" customWidth="1"/>
    <col min="7" max="16384" width="9.109375" style="67"/>
  </cols>
  <sheetData>
    <row r="1" spans="1:6">
      <c r="A1" s="420" t="s">
        <v>173</v>
      </c>
      <c r="B1" s="420"/>
      <c r="C1" s="420"/>
      <c r="D1" s="420"/>
    </row>
    <row r="2" spans="1:6" ht="14.4" thickBot="1">
      <c r="A2" s="421" t="s">
        <v>36</v>
      </c>
      <c r="B2" s="421"/>
      <c r="C2" s="421"/>
      <c r="D2" s="421"/>
    </row>
    <row r="3" spans="1:6" ht="28.2" thickBot="1">
      <c r="A3" s="105" t="s">
        <v>37</v>
      </c>
      <c r="B3" s="95" t="s">
        <v>38</v>
      </c>
      <c r="C3" s="95" t="s">
        <v>39</v>
      </c>
      <c r="D3" s="95" t="s">
        <v>40</v>
      </c>
    </row>
    <row r="5" spans="1:6">
      <c r="A5" s="106" t="s">
        <v>138</v>
      </c>
      <c r="B5" s="103">
        <v>406399</v>
      </c>
      <c r="C5" s="103">
        <v>30548</v>
      </c>
      <c r="D5" s="109">
        <f t="shared" ref="D5:D23" si="0">B5+C5</f>
        <v>436947</v>
      </c>
    </row>
    <row r="6" spans="1:6">
      <c r="A6" s="106" t="s">
        <v>139</v>
      </c>
      <c r="B6" s="103">
        <v>350359</v>
      </c>
      <c r="C6" s="103">
        <v>39413</v>
      </c>
      <c r="D6" s="109">
        <f t="shared" si="0"/>
        <v>389772</v>
      </c>
      <c r="F6" s="383"/>
    </row>
    <row r="7" spans="1:6">
      <c r="A7" s="106" t="s">
        <v>140</v>
      </c>
      <c r="B7" s="103">
        <v>321321</v>
      </c>
      <c r="C7" s="103">
        <v>19241</v>
      </c>
      <c r="D7" s="109">
        <f t="shared" si="0"/>
        <v>340562</v>
      </c>
    </row>
    <row r="8" spans="1:6">
      <c r="A8" s="106" t="s">
        <v>141</v>
      </c>
      <c r="B8" s="103">
        <v>444135</v>
      </c>
      <c r="C8" s="103">
        <v>52711</v>
      </c>
      <c r="D8" s="109">
        <f t="shared" si="0"/>
        <v>496846</v>
      </c>
    </row>
    <row r="9" spans="1:6">
      <c r="A9" s="106" t="s">
        <v>142</v>
      </c>
      <c r="B9" s="103">
        <v>668787</v>
      </c>
      <c r="C9" s="103">
        <v>68188</v>
      </c>
      <c r="D9" s="109">
        <f t="shared" si="0"/>
        <v>736975</v>
      </c>
    </row>
    <row r="10" spans="1:6">
      <c r="A10" s="106" t="s">
        <v>143</v>
      </c>
      <c r="B10" s="103">
        <v>526828</v>
      </c>
      <c r="C10" s="103">
        <v>72490</v>
      </c>
      <c r="D10" s="109">
        <f t="shared" si="0"/>
        <v>599318</v>
      </c>
    </row>
    <row r="11" spans="1:6">
      <c r="A11" s="106" t="s">
        <v>144</v>
      </c>
      <c r="B11" s="103">
        <v>649672</v>
      </c>
      <c r="C11" s="103">
        <v>90786</v>
      </c>
      <c r="D11" s="109">
        <f t="shared" si="0"/>
        <v>740458</v>
      </c>
    </row>
    <row r="12" spans="1:6">
      <c r="A12" s="106" t="s">
        <v>145</v>
      </c>
      <c r="B12" s="103">
        <v>587670</v>
      </c>
      <c r="C12" s="103">
        <v>26800</v>
      </c>
      <c r="D12" s="109">
        <f t="shared" si="0"/>
        <v>614470</v>
      </c>
    </row>
    <row r="13" spans="1:6">
      <c r="A13" s="106" t="s">
        <v>146</v>
      </c>
      <c r="B13" s="101">
        <v>663954</v>
      </c>
      <c r="C13" s="102">
        <v>16827</v>
      </c>
      <c r="D13" s="109">
        <f t="shared" si="0"/>
        <v>680781</v>
      </c>
    </row>
    <row r="14" spans="1:6">
      <c r="A14" s="106" t="s">
        <v>147</v>
      </c>
      <c r="B14" s="102">
        <v>635000</v>
      </c>
      <c r="C14" s="102">
        <v>75637</v>
      </c>
      <c r="D14" s="109">
        <f t="shared" si="0"/>
        <v>710637</v>
      </c>
    </row>
    <row r="15" spans="1:6">
      <c r="A15" s="106" t="s">
        <v>148</v>
      </c>
      <c r="B15" s="103">
        <v>568833.64550999994</v>
      </c>
      <c r="C15" s="103">
        <v>63203.738389999991</v>
      </c>
      <c r="D15" s="109">
        <f t="shared" si="0"/>
        <v>632037.3838999999</v>
      </c>
    </row>
    <row r="16" spans="1:6">
      <c r="A16" s="106" t="s">
        <v>149</v>
      </c>
      <c r="B16" s="103">
        <v>916810</v>
      </c>
      <c r="C16" s="103">
        <v>80000</v>
      </c>
      <c r="D16" s="109">
        <f t="shared" si="0"/>
        <v>996810</v>
      </c>
    </row>
    <row r="17" spans="1:6">
      <c r="A17" s="106" t="s">
        <v>150</v>
      </c>
      <c r="B17" s="103">
        <v>798736</v>
      </c>
      <c r="C17" s="103">
        <v>80612</v>
      </c>
      <c r="D17" s="109">
        <f t="shared" si="0"/>
        <v>879348</v>
      </c>
    </row>
    <row r="18" spans="1:6">
      <c r="A18" s="106" t="s">
        <v>151</v>
      </c>
      <c r="B18" s="103">
        <v>770292.125</v>
      </c>
      <c r="C18" s="103">
        <v>65174</v>
      </c>
      <c r="D18" s="109">
        <f t="shared" si="0"/>
        <v>835466.125</v>
      </c>
    </row>
    <row r="19" spans="1:6">
      <c r="A19" s="106" t="s">
        <v>168</v>
      </c>
      <c r="B19" s="103">
        <v>807440.58099999966</v>
      </c>
      <c r="C19" s="103">
        <v>83299.419000000344</v>
      </c>
      <c r="D19" s="109">
        <f t="shared" si="0"/>
        <v>890740</v>
      </c>
    </row>
    <row r="20" spans="1:6">
      <c r="A20" s="107" t="s">
        <v>169</v>
      </c>
      <c r="B20" s="110">
        <v>822573.68882695737</v>
      </c>
      <c r="C20" s="110">
        <v>94622.311173042646</v>
      </c>
      <c r="D20" s="141">
        <f t="shared" si="0"/>
        <v>917196</v>
      </c>
    </row>
    <row r="21" spans="1:6">
      <c r="A21" s="108" t="s">
        <v>170</v>
      </c>
      <c r="B21" s="104">
        <v>634256</v>
      </c>
      <c r="C21" s="104">
        <v>76386</v>
      </c>
      <c r="D21" s="109">
        <f t="shared" si="0"/>
        <v>710642</v>
      </c>
    </row>
    <row r="22" spans="1:6">
      <c r="A22" s="108" t="s">
        <v>171</v>
      </c>
      <c r="B22" s="104">
        <v>587179</v>
      </c>
      <c r="C22" s="104">
        <v>44858</v>
      </c>
      <c r="D22" s="109">
        <f t="shared" si="0"/>
        <v>632037</v>
      </c>
    </row>
    <row r="23" spans="1:6">
      <c r="A23" s="108" t="s">
        <v>172</v>
      </c>
      <c r="B23" s="104">
        <v>916810</v>
      </c>
      <c r="C23" s="104">
        <v>107744</v>
      </c>
      <c r="D23" s="109">
        <f t="shared" si="0"/>
        <v>1024554</v>
      </c>
    </row>
    <row r="24" spans="1:6">
      <c r="A24" s="108" t="s">
        <v>268</v>
      </c>
      <c r="B24" s="104">
        <v>733101.06121788605</v>
      </c>
      <c r="C24" s="104">
        <v>78508.938782113953</v>
      </c>
      <c r="D24" s="386">
        <v>811610</v>
      </c>
      <c r="F24" s="385"/>
    </row>
    <row r="25" spans="1:6" ht="14.4" thickBot="1">
      <c r="A25" s="108" t="s">
        <v>269</v>
      </c>
      <c r="B25" s="104">
        <v>698527.05528037366</v>
      </c>
      <c r="C25" s="104">
        <v>72163.944719626335</v>
      </c>
      <c r="D25" s="386">
        <v>770691</v>
      </c>
      <c r="F25" s="385"/>
    </row>
    <row r="26" spans="1:6">
      <c r="A26" s="419" t="s">
        <v>41</v>
      </c>
      <c r="B26" s="419"/>
      <c r="C26" s="419"/>
      <c r="D26" s="419"/>
    </row>
    <row r="31" spans="1:6">
      <c r="B31" s="384"/>
      <c r="C31" s="384"/>
      <c r="D31" s="384"/>
    </row>
    <row r="32" spans="1:6">
      <c r="B32" s="384"/>
      <c r="C32" s="384"/>
      <c r="D32" s="384"/>
    </row>
  </sheetData>
  <mergeCells count="3">
    <mergeCell ref="A26:D26"/>
    <mergeCell ref="A1:D1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4</vt:i4>
      </vt:variant>
    </vt:vector>
  </HeadingPairs>
  <TitlesOfParts>
    <vt:vector size="26" baseType="lpstr">
      <vt:lpstr>COVER </vt:lpstr>
      <vt:lpstr>symbols</vt:lpstr>
      <vt:lpstr>Contents</vt:lpstr>
      <vt:lpstr>NOTES</vt:lpstr>
      <vt:lpstr>Agriculture Performance</vt:lpstr>
      <vt:lpstr>Agric&amp;subsectors growth rate</vt:lpstr>
      <vt:lpstr>Crops_Prod_Area</vt:lpstr>
      <vt:lpstr>Crop_Region</vt:lpstr>
      <vt:lpstr>Cocoa production</vt:lpstr>
      <vt:lpstr>Fertilizers and Pesticides</vt:lpstr>
      <vt:lpstr>Fertilizer imports</vt:lpstr>
      <vt:lpstr>Livestock </vt:lpstr>
      <vt:lpstr>Total forest area</vt:lpstr>
      <vt:lpstr>Area of forest Reserves</vt:lpstr>
      <vt:lpstr>Timber</vt:lpstr>
      <vt:lpstr>Fish production</vt:lpstr>
      <vt:lpstr>Acquaculture</vt:lpstr>
      <vt:lpstr>Canoe1 fishing</vt:lpstr>
      <vt:lpstr>Inshore fishing</vt:lpstr>
      <vt:lpstr>Trawlers fishing</vt:lpstr>
      <vt:lpstr>Tuna vessels fishing</vt:lpstr>
      <vt:lpstr>imports-Agric</vt:lpstr>
      <vt:lpstr>'Agriculture Performance'!_Toc527451538</vt:lpstr>
      <vt:lpstr>Contents!Print_Area</vt:lpstr>
      <vt:lpstr>'COVER '!Print_Area</vt:lpstr>
      <vt:lpstr>symbols!Print_Area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Agriculture Statistics</dc:title>
  <dc:creator>bernice ofosu- baadu</dc:creator>
  <cp:keywords>2022</cp:keywords>
  <cp:lastModifiedBy>BERNICE OFOSU BADU</cp:lastModifiedBy>
  <dcterms:created xsi:type="dcterms:W3CDTF">2019-11-07T08:59:04Z</dcterms:created>
  <dcterms:modified xsi:type="dcterms:W3CDTF">2023-03-26T16:32:04Z</dcterms:modified>
</cp:coreProperties>
</file>